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ivestock Budgets/Swine/"/>
    </mc:Choice>
  </mc:AlternateContent>
  <xr:revisionPtr revIDLastSave="295" documentId="8_{65C7629D-74C0-4C37-95D0-3D0D8175388F}" xr6:coauthVersionLast="47" xr6:coauthVersionMax="47" xr10:uidLastSave="{AAD1F7C3-01FB-4A12-8944-4F0C0E9307CF}"/>
  <workbookProtection workbookAlgorithmName="SHA-512" workbookHashValue="plZftW7i3JdM/4qhIsMW6Zfu81dmzySUrS+hBjRnAzNC36zcKruhDgCaAltk0bxviD0hWShiZuN32ymLJVC/3A==" workbookSaltValue="w2gXLhXm1BhDaeN/zFnt9A==" workbookSpinCount="100000" lockStructure="1"/>
  <bookViews>
    <workbookView xWindow="28680" yWindow="-120" windowWidth="29040" windowHeight="15840" tabRatio="947" xr2:uid="{00000000-000D-0000-FFFF-FFFF00000000}"/>
  </bookViews>
  <sheets>
    <sheet name="Estimating Tool Instructions" sheetId="16" r:id="rId1"/>
    <sheet name="Livestock Budget (Main)" sheetId="22" r:id="rId2"/>
    <sheet name="Financial Ratios" sheetId="26" r:id="rId3"/>
    <sheet name="Chart Data" sheetId="23" state="hidden" r:id="rId4"/>
    <sheet name="Charts" sheetId="25" r:id="rId5"/>
    <sheet name="Pig Space &amp; Feeder Calculators" sheetId="27" r:id="rId6"/>
    <sheet name="Optimization" sheetId="24" state="hidden" r:id="rId7"/>
    <sheet name="Chemical Master List" sheetId="4" state="hidden" r:id="rId8"/>
  </sheets>
  <externalReferences>
    <externalReference r:id="rId9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'Estimating Tool Instructions'!$A$1:$R$19</definedName>
    <definedName name="_xlnm.Print_Area" localSheetId="1">'Livestock Budget (Main)'!$A$1:$P$95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7" l="1"/>
  <c r="C20" i="27"/>
  <c r="C24" i="27"/>
  <c r="C26" i="27"/>
  <c r="C29" i="27"/>
  <c r="G17" i="27"/>
  <c r="G19" i="27"/>
  <c r="G21" i="27"/>
  <c r="E22" i="22"/>
  <c r="F22" i="22"/>
  <c r="J22" i="22"/>
  <c r="K22" i="22"/>
  <c r="O22" i="22"/>
  <c r="P22" i="22"/>
  <c r="D16" i="22"/>
  <c r="F16" i="22"/>
  <c r="I16" i="22"/>
  <c r="K16" i="22"/>
  <c r="N16" i="22"/>
  <c r="P16" i="22"/>
  <c r="N48" i="22"/>
  <c r="N29" i="22"/>
  <c r="N39" i="22"/>
  <c r="N40" i="22"/>
  <c r="N49" i="22"/>
  <c r="N85" i="22"/>
  <c r="M48" i="22"/>
  <c r="M24" i="22"/>
  <c r="M25" i="22"/>
  <c r="M26" i="22"/>
  <c r="M29" i="22"/>
  <c r="M39" i="22"/>
  <c r="M40" i="22"/>
  <c r="M49" i="22"/>
  <c r="M85" i="22"/>
  <c r="N82" i="22"/>
  <c r="M82" i="22"/>
  <c r="N81" i="22"/>
  <c r="M81" i="22"/>
  <c r="C26" i="22"/>
  <c r="C25" i="22"/>
  <c r="C24" i="22"/>
  <c r="I29" i="22"/>
  <c r="I39" i="22"/>
  <c r="I40" i="22"/>
  <c r="I81" i="22"/>
  <c r="H48" i="22"/>
  <c r="H24" i="22"/>
  <c r="H25" i="22"/>
  <c r="H26" i="22"/>
  <c r="H29" i="22"/>
  <c r="H39" i="22"/>
  <c r="H40" i="22"/>
  <c r="H49" i="22"/>
  <c r="H85" i="22"/>
  <c r="H81" i="22"/>
  <c r="H16" i="22"/>
  <c r="H41" i="22"/>
  <c r="H30" i="22"/>
  <c r="C29" i="22"/>
  <c r="C39" i="22"/>
  <c r="C40" i="22"/>
  <c r="C81" i="22"/>
  <c r="M16" i="22"/>
  <c r="C16" i="22"/>
  <c r="J34" i="22"/>
  <c r="K34" i="22"/>
  <c r="E34" i="22"/>
  <c r="F34" i="22"/>
  <c r="N86" i="22"/>
  <c r="M86" i="22"/>
  <c r="I48" i="22"/>
  <c r="I49" i="22"/>
  <c r="I86" i="22"/>
  <c r="H86" i="22"/>
  <c r="I85" i="22"/>
  <c r="I82" i="22"/>
  <c r="H82" i="22"/>
  <c r="C48" i="22"/>
  <c r="C49" i="22"/>
  <c r="C85" i="22"/>
  <c r="C86" i="22"/>
  <c r="C82" i="22"/>
  <c r="D29" i="22"/>
  <c r="D30" i="22"/>
  <c r="C30" i="22"/>
  <c r="D48" i="22"/>
  <c r="D39" i="22"/>
  <c r="D40" i="22"/>
  <c r="D49" i="22"/>
  <c r="D85" i="22"/>
  <c r="D86" i="22"/>
  <c r="D82" i="22"/>
  <c r="D81" i="22"/>
  <c r="D62" i="22"/>
  <c r="D3" i="26"/>
  <c r="O20" i="22"/>
  <c r="O21" i="22"/>
  <c r="O23" i="22"/>
  <c r="O24" i="22"/>
  <c r="O25" i="22"/>
  <c r="O26" i="22"/>
  <c r="O27" i="22"/>
  <c r="O28" i="22"/>
  <c r="J20" i="22"/>
  <c r="J21" i="22"/>
  <c r="J23" i="22"/>
  <c r="J24" i="22"/>
  <c r="J25" i="22"/>
  <c r="J26" i="22"/>
  <c r="J27" i="22"/>
  <c r="J28" i="22"/>
  <c r="E20" i="22"/>
  <c r="E21" i="22"/>
  <c r="E23" i="22"/>
  <c r="E24" i="22"/>
  <c r="E25" i="22"/>
  <c r="E26" i="22"/>
  <c r="E27" i="22"/>
  <c r="E28" i="22"/>
  <c r="P24" i="22"/>
  <c r="K24" i="22"/>
  <c r="F24" i="22"/>
  <c r="J3" i="23"/>
  <c r="O35" i="22"/>
  <c r="O36" i="22"/>
  <c r="O37" i="22"/>
  <c r="O38" i="22"/>
  <c r="J35" i="22"/>
  <c r="J36" i="22"/>
  <c r="J37" i="22"/>
  <c r="J38" i="22"/>
  <c r="E35" i="22"/>
  <c r="E36" i="22"/>
  <c r="E37" i="22"/>
  <c r="E38" i="22"/>
  <c r="M70" i="22"/>
  <c r="M11" i="26"/>
  <c r="M66" i="22"/>
  <c r="M7" i="26"/>
  <c r="H66" i="22"/>
  <c r="H7" i="26"/>
  <c r="H70" i="22"/>
  <c r="H11" i="26"/>
  <c r="C66" i="22"/>
  <c r="C7" i="26"/>
  <c r="M30" i="22"/>
  <c r="L3" i="23"/>
  <c r="K3" i="23"/>
  <c r="E6" i="24"/>
  <c r="E5" i="24"/>
  <c r="E4" i="24"/>
  <c r="C6" i="24"/>
  <c r="C5" i="24"/>
  <c r="C4" i="24"/>
  <c r="C13" i="24"/>
  <c r="C12" i="24"/>
  <c r="C11" i="24"/>
  <c r="C10" i="24"/>
  <c r="D29" i="23"/>
  <c r="D30" i="23"/>
  <c r="D22" i="23"/>
  <c r="D23" i="23"/>
  <c r="D24" i="23"/>
  <c r="D19" i="23"/>
  <c r="D20" i="23"/>
  <c r="D16" i="23"/>
  <c r="D17" i="23"/>
  <c r="D15" i="23"/>
  <c r="D9" i="23"/>
  <c r="D10" i="23"/>
  <c r="D11" i="23"/>
  <c r="D4" i="23"/>
  <c r="D5" i="23"/>
  <c r="D6" i="23"/>
  <c r="D7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D42" i="23"/>
  <c r="D43" i="23"/>
  <c r="D41" i="23"/>
  <c r="C41" i="23"/>
  <c r="D40" i="23"/>
  <c r="C40" i="23"/>
  <c r="D35" i="23"/>
  <c r="D36" i="23"/>
  <c r="D37" i="23"/>
  <c r="D38" i="23"/>
  <c r="D39" i="23"/>
  <c r="D34" i="23"/>
  <c r="C38" i="23"/>
  <c r="C35" i="23"/>
  <c r="C36" i="23"/>
  <c r="C37" i="23"/>
  <c r="C34" i="23"/>
  <c r="B34" i="23"/>
  <c r="C16" i="23"/>
  <c r="C17" i="23"/>
  <c r="C19" i="23"/>
  <c r="C20" i="23"/>
  <c r="C18" i="23"/>
  <c r="C22" i="23"/>
  <c r="C23" i="23"/>
  <c r="C24" i="23"/>
  <c r="C29" i="23"/>
  <c r="C30" i="23"/>
  <c r="C28" i="23"/>
  <c r="B29" i="23"/>
  <c r="B30" i="23"/>
  <c r="B22" i="23"/>
  <c r="B23" i="23"/>
  <c r="B24" i="23"/>
  <c r="B19" i="23"/>
  <c r="B20" i="23"/>
  <c r="B18" i="23"/>
  <c r="B16" i="23"/>
  <c r="B17" i="23"/>
  <c r="C9" i="23"/>
  <c r="C10" i="23"/>
  <c r="C11" i="23"/>
  <c r="B9" i="23"/>
  <c r="B10" i="23"/>
  <c r="B11" i="23"/>
  <c r="C4" i="23"/>
  <c r="C5" i="23"/>
  <c r="C6" i="23"/>
  <c r="C7" i="23"/>
  <c r="C12" i="23"/>
  <c r="C13" i="23"/>
  <c r="C14" i="23"/>
  <c r="C25" i="23"/>
  <c r="C26" i="23"/>
  <c r="C27" i="23"/>
  <c r="C31" i="23"/>
  <c r="C33" i="23"/>
  <c r="C2" i="23"/>
  <c r="K2" i="23"/>
  <c r="B4" i="23"/>
  <c r="B5" i="23"/>
  <c r="B6" i="23"/>
  <c r="B7" i="23"/>
  <c r="B38" i="23"/>
  <c r="B33" i="23"/>
  <c r="B42" i="23"/>
  <c r="B32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I70" i="22"/>
  <c r="I11" i="26"/>
  <c r="N66" i="22"/>
  <c r="N7" i="26"/>
  <c r="I66" i="22"/>
  <c r="I7" i="26"/>
  <c r="D70" i="22"/>
  <c r="D11" i="26"/>
  <c r="D66" i="22"/>
  <c r="D7" i="26"/>
  <c r="I56" i="22"/>
  <c r="N56" i="22"/>
  <c r="D56" i="22"/>
  <c r="P55" i="22"/>
  <c r="P54" i="22"/>
  <c r="P56" i="22"/>
  <c r="K55" i="22"/>
  <c r="K54" i="22"/>
  <c r="F55" i="22"/>
  <c r="F54" i="22"/>
  <c r="F56" i="22"/>
  <c r="O55" i="22"/>
  <c r="J55" i="22"/>
  <c r="E55" i="22"/>
  <c r="O54" i="22"/>
  <c r="J54" i="22"/>
  <c r="E54" i="22"/>
  <c r="F38" i="22"/>
  <c r="K38" i="22"/>
  <c r="P38" i="22"/>
  <c r="O46" i="22"/>
  <c r="O47" i="22"/>
  <c r="J46" i="22"/>
  <c r="J47" i="22"/>
  <c r="E46" i="22"/>
  <c r="E47" i="22"/>
  <c r="F37" i="22"/>
  <c r="K37" i="22"/>
  <c r="P37" i="22"/>
  <c r="P27" i="22"/>
  <c r="K27" i="22"/>
  <c r="F27" i="22"/>
  <c r="P20" i="22"/>
  <c r="P21" i="22"/>
  <c r="P23" i="22"/>
  <c r="P25" i="22"/>
  <c r="P28" i="22"/>
  <c r="P26" i="22"/>
  <c r="K20" i="22"/>
  <c r="K21" i="22"/>
  <c r="K23" i="22"/>
  <c r="K25" i="22"/>
  <c r="K28" i="22"/>
  <c r="K26" i="22"/>
  <c r="F20" i="22"/>
  <c r="F21" i="22"/>
  <c r="F23" i="22"/>
  <c r="F25" i="22"/>
  <c r="F28" i="22"/>
  <c r="F26" i="22"/>
  <c r="F33" i="22"/>
  <c r="F35" i="22"/>
  <c r="F36" i="22"/>
  <c r="P33" i="22"/>
  <c r="P35" i="22"/>
  <c r="P36" i="22"/>
  <c r="K33" i="22"/>
  <c r="K35" i="22"/>
  <c r="K36" i="22"/>
  <c r="P45" i="22"/>
  <c r="P46" i="22"/>
  <c r="P47" i="22"/>
  <c r="K45" i="22"/>
  <c r="K46" i="22"/>
  <c r="K47" i="22"/>
  <c r="F45" i="22"/>
  <c r="F46" i="22"/>
  <c r="F47" i="22"/>
  <c r="O45" i="22"/>
  <c r="J45" i="22"/>
  <c r="E45" i="22"/>
  <c r="O33" i="22"/>
  <c r="J33" i="22"/>
  <c r="E33" i="22"/>
  <c r="I30" i="22"/>
  <c r="K30" i="22"/>
  <c r="C3" i="23"/>
  <c r="B28" i="23"/>
  <c r="C43" i="23"/>
  <c r="D28" i="23"/>
  <c r="B39" i="23"/>
  <c r="D8" i="23"/>
  <c r="B43" i="23"/>
  <c r="C15" i="23"/>
  <c r="N30" i="22"/>
  <c r="P30" i="22"/>
  <c r="F48" i="22"/>
  <c r="P39" i="22"/>
  <c r="P48" i="22"/>
  <c r="P29" i="22"/>
  <c r="P40" i="22"/>
  <c r="K39" i="22"/>
  <c r="K56" i="22"/>
  <c r="C21" i="23"/>
  <c r="D3" i="23"/>
  <c r="D21" i="23"/>
  <c r="K8" i="23"/>
  <c r="F29" i="22"/>
  <c r="L2" i="23"/>
  <c r="L8" i="23"/>
  <c r="C8" i="23"/>
  <c r="B21" i="23"/>
  <c r="C70" i="22"/>
  <c r="C11" i="26"/>
  <c r="C39" i="23"/>
  <c r="K48" i="22"/>
  <c r="F39" i="22"/>
  <c r="K29" i="22"/>
  <c r="B3" i="23"/>
  <c r="B8" i="23"/>
  <c r="B15" i="23"/>
  <c r="D18" i="23"/>
  <c r="F6" i="24"/>
  <c r="G6" i="24"/>
  <c r="L4" i="23"/>
  <c r="N90" i="22"/>
  <c r="N62" i="22"/>
  <c r="N3" i="26"/>
  <c r="N89" i="22"/>
  <c r="D90" i="22"/>
  <c r="J4" i="23"/>
  <c r="D89" i="22"/>
  <c r="F4" i="24"/>
  <c r="D41" i="22"/>
  <c r="I41" i="22"/>
  <c r="F5" i="24"/>
  <c r="G5" i="24"/>
  <c r="I62" i="22"/>
  <c r="I3" i="26"/>
  <c r="K4" i="23"/>
  <c r="I90" i="22"/>
  <c r="I89" i="22"/>
  <c r="I57" i="22"/>
  <c r="K40" i="22"/>
  <c r="C41" i="22"/>
  <c r="C74" i="22"/>
  <c r="C15" i="26"/>
  <c r="H90" i="22"/>
  <c r="H89" i="22"/>
  <c r="M89" i="22"/>
  <c r="M90" i="22"/>
  <c r="M41" i="22"/>
  <c r="M74" i="22"/>
  <c r="M15" i="26"/>
  <c r="M62" i="22"/>
  <c r="M3" i="26"/>
  <c r="N50" i="22"/>
  <c r="P50" i="22"/>
  <c r="F30" i="22"/>
  <c r="N70" i="22"/>
  <c r="N11" i="26"/>
  <c r="J2" i="23"/>
  <c r="J8" i="23"/>
  <c r="N41" i="22"/>
  <c r="C62" i="22"/>
  <c r="C3" i="26"/>
  <c r="C89" i="22"/>
  <c r="C90" i="22"/>
  <c r="H50" i="22"/>
  <c r="F40" i="22"/>
  <c r="H62" i="22"/>
  <c r="H3" i="26"/>
  <c r="H74" i="22"/>
  <c r="H15" i="26"/>
  <c r="N74" i="22"/>
  <c r="N15" i="26"/>
  <c r="P41" i="22"/>
  <c r="K57" i="22"/>
  <c r="I93" i="22"/>
  <c r="I94" i="22"/>
  <c r="I58" i="22"/>
  <c r="K58" i="22"/>
  <c r="K49" i="22"/>
  <c r="I50" i="22"/>
  <c r="K50" i="22"/>
  <c r="M50" i="22"/>
  <c r="C50" i="22"/>
  <c r="D74" i="22"/>
  <c r="D15" i="26"/>
  <c r="F41" i="22"/>
  <c r="D50" i="22"/>
  <c r="F50" i="22"/>
  <c r="D57" i="22"/>
  <c r="F49" i="22"/>
  <c r="I74" i="22"/>
  <c r="I15" i="26"/>
  <c r="K41" i="22"/>
  <c r="C9" i="24"/>
  <c r="N57" i="22"/>
  <c r="P49" i="22"/>
  <c r="G4" i="24"/>
  <c r="C15" i="24"/>
  <c r="N94" i="22"/>
  <c r="N93" i="22"/>
  <c r="P57" i="22"/>
  <c r="N58" i="22"/>
  <c r="P58" i="22"/>
  <c r="F57" i="22"/>
  <c r="D94" i="22"/>
  <c r="D58" i="22"/>
  <c r="F58" i="22"/>
  <c r="D93" i="22"/>
</calcChain>
</file>

<file path=xl/sharedStrings.xml><?xml version="1.0" encoding="utf-8"?>
<sst xmlns="http://schemas.openxmlformats.org/spreadsheetml/2006/main" count="1700" uniqueCount="527">
  <si>
    <t>Nitrogen</t>
  </si>
  <si>
    <t>Phosphorus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</si>
  <si>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</si>
  <si>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</si>
  <si>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</si>
  <si>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</si>
  <si>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</si>
  <si>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</si>
  <si>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</si>
  <si>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</si>
  <si>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</si>
  <si>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</si>
  <si>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</si>
  <si>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</si>
  <si>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</si>
  <si>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</si>
  <si>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</si>
  <si>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</si>
  <si>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</si>
  <si>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</si>
  <si>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</si>
  <si>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</si>
  <si>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</si>
  <si>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</si>
  <si>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</si>
  <si>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</si>
  <si>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</si>
  <si>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</si>
  <si>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</si>
  <si>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</si>
  <si>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</si>
  <si>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</si>
  <si>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</si>
  <si>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</si>
  <si>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</si>
  <si>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</si>
  <si>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</si>
  <si>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</si>
  <si>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</si>
  <si>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</si>
  <si>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</si>
  <si>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</si>
  <si>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</si>
  <si>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</si>
  <si>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</si>
  <si>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</si>
  <si>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</si>
  <si>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</si>
  <si>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</si>
  <si>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</si>
  <si>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</si>
  <si>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</si>
  <si>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Acres</t>
  </si>
  <si>
    <t>Fungicides</t>
  </si>
  <si>
    <t>Repairs</t>
  </si>
  <si>
    <t>Fuel/Electricity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</si>
  <si>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</si>
  <si>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</si>
  <si>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</si>
  <si>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</si>
  <si>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</si>
  <si>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</si>
  <si>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</si>
  <si>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</si>
  <si>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</si>
  <si>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</si>
  <si>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</si>
  <si>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</si>
  <si>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</si>
  <si>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</si>
  <si>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</si>
  <si>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</si>
  <si>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</si>
  <si>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</si>
  <si>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</si>
  <si>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</si>
  <si>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</si>
  <si>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</si>
  <si>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</si>
  <si>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</si>
  <si>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</si>
  <si>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</si>
  <si>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</si>
  <si>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</si>
  <si>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</si>
  <si>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</si>
  <si>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</si>
  <si>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</si>
  <si>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</si>
  <si>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</si>
  <si>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</si>
  <si>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</si>
  <si>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</si>
  <si>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</si>
  <si>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</si>
  <si>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</si>
  <si>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</si>
  <si>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</si>
  <si>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</si>
  <si>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</si>
  <si>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</si>
  <si>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</si>
  <si>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</si>
  <si>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</si>
  <si>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</si>
  <si>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</si>
  <si>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</si>
  <si>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</si>
  <si>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</si>
  <si>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</si>
  <si>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</si>
  <si>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</si>
  <si>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</si>
  <si>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</si>
  <si>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</si>
  <si>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</si>
  <si>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</si>
  <si>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</si>
  <si>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</si>
  <si>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</si>
  <si>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</si>
  <si>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</si>
  <si>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</si>
  <si>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</si>
  <si>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</si>
  <si>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</si>
  <si>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</si>
  <si>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</si>
  <si>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</si>
  <si>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</si>
  <si>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</si>
  <si>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</si>
  <si>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</si>
  <si>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</si>
  <si>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</si>
  <si>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</si>
  <si>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</si>
  <si>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</si>
  <si>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</si>
  <si>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</si>
  <si>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</si>
  <si>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</si>
  <si>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</si>
  <si>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</si>
  <si>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</si>
  <si>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</si>
  <si>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</si>
  <si>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</si>
  <si>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</si>
  <si>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</si>
  <si>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</si>
  <si>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</si>
  <si>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</si>
  <si>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</si>
  <si>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</si>
  <si>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</si>
  <si>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</si>
  <si>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</si>
  <si>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</si>
  <si>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</si>
  <si>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</si>
  <si>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</si>
  <si>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</si>
  <si>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</si>
  <si>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</si>
  <si>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</si>
  <si>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</si>
  <si>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</si>
  <si>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</si>
  <si>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</si>
  <si>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</si>
  <si>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</si>
  <si>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</si>
  <si>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</si>
  <si>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</si>
  <si>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</si>
  <si>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</si>
  <si>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</si>
  <si>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</si>
  <si>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</si>
  <si>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</si>
  <si>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</si>
  <si>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</si>
  <si>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</si>
  <si>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</si>
  <si>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</si>
  <si>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</si>
  <si>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</si>
  <si>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</si>
  <si>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</si>
  <si>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</si>
  <si>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</si>
  <si>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</si>
  <si>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</si>
  <si>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</si>
  <si>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</si>
  <si>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</si>
  <si>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</si>
  <si>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</si>
  <si>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</si>
  <si>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</si>
  <si>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</si>
  <si>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</si>
  <si>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</si>
  <si>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</si>
  <si>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</si>
  <si>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</si>
  <si>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</si>
  <si>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</si>
  <si>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</si>
  <si>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</si>
  <si>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</si>
  <si>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</si>
  <si>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</si>
  <si>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</si>
  <si>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</si>
  <si>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</si>
  <si>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</si>
  <si>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</si>
  <si>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</si>
  <si>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</si>
  <si>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</si>
  <si>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</si>
  <si>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</si>
  <si>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</si>
  <si>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</si>
  <si>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</si>
  <si>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</si>
  <si>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</si>
  <si>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</si>
  <si>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</si>
  <si>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</si>
  <si>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</si>
  <si>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</si>
  <si>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</si>
  <si>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</si>
  <si>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</si>
  <si>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</si>
  <si>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</si>
  <si>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</si>
  <si>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</si>
  <si>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</si>
  <si>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</si>
  <si>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</si>
  <si>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</si>
  <si>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</si>
  <si>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</si>
  <si>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</si>
  <si>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</si>
  <si>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</si>
  <si>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</si>
  <si>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</si>
  <si>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</si>
  <si>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</si>
  <si>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</si>
  <si>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</si>
  <si>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</si>
  <si>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</si>
  <si>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</si>
  <si>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</si>
  <si>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Miscellaneous</t>
  </si>
  <si>
    <t>Repair, Machinery</t>
  </si>
  <si>
    <t>Repair, Buildings</t>
  </si>
  <si>
    <t>Farm Insurance</t>
  </si>
  <si>
    <t>Crop Chemicals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</si>
  <si>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</si>
  <si>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</si>
  <si>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</si>
  <si>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</si>
  <si>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</si>
  <si>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</si>
  <si>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</si>
  <si>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</si>
  <si>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</si>
  <si>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</si>
  <si>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</si>
  <si>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</si>
  <si>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</si>
  <si>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</si>
  <si>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</si>
  <si>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</si>
  <si>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</si>
  <si>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</si>
  <si>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</si>
  <si>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</si>
  <si>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</si>
  <si>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</si>
  <si>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</si>
  <si>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</si>
  <si>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</si>
  <si>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</si>
  <si>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</si>
  <si>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</si>
  <si>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</si>
  <si>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</si>
  <si>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</si>
  <si>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</si>
  <si>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</si>
  <si>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</si>
  <si>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</si>
  <si>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</si>
  <si>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</si>
  <si>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</si>
  <si>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</si>
  <si>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</si>
  <si>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</si>
  <si>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</si>
  <si>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</si>
  <si>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</si>
  <si>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</si>
  <si>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</si>
  <si>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</si>
  <si>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</si>
  <si>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</si>
  <si>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</si>
  <si>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</si>
  <si>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</si>
  <si>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</si>
  <si>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</si>
  <si>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</si>
  <si>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</si>
  <si>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</si>
  <si>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</si>
  <si>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</si>
  <si>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</si>
  <si>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</si>
  <si>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</si>
  <si>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</si>
  <si>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</si>
  <si>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</si>
  <si>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</si>
  <si>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</si>
  <si>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</si>
  <si>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</si>
  <si>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</si>
  <si>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</si>
  <si>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</si>
  <si>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</si>
  <si>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</si>
  <si>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</si>
  <si>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</si>
  <si>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</si>
  <si>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</si>
  <si>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</si>
  <si>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</si>
  <si>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</si>
  <si>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</si>
  <si>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</si>
  <si>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</si>
  <si>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</si>
  <si>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</si>
  <si>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</si>
  <si>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</si>
  <si>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</si>
  <si>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</si>
  <si>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</si>
  <si>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</si>
  <si>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</si>
  <si>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</si>
  <si>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</si>
  <si>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</si>
  <si>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</si>
  <si>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</si>
  <si>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</si>
  <si>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</si>
  <si>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</si>
  <si>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</si>
  <si>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</si>
  <si>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</si>
  <si>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</si>
  <si>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</si>
  <si>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</si>
  <si>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</si>
  <si>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</si>
  <si>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</si>
  <si>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</si>
  <si>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</si>
  <si>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</si>
  <si>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</si>
  <si>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</si>
  <si>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</si>
  <si>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</si>
  <si>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</si>
  <si>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</si>
  <si>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</si>
  <si>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</si>
  <si>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</si>
  <si>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</si>
  <si>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After Soybeans</t>
  </si>
  <si>
    <t>After Corn</t>
  </si>
  <si>
    <t>After Wheat</t>
  </si>
  <si>
    <t>(drop down menu) -&gt;</t>
  </si>
  <si>
    <t>Real Estate Taxes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</si>
  <si>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</si>
  <si>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</si>
  <si>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</si>
  <si>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</si>
  <si>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</si>
  <si>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</si>
  <si>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</si>
  <si>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</si>
  <si>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</si>
  <si>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</si>
  <si>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</si>
  <si>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</si>
  <si>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</si>
  <si>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</si>
  <si>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Break-even $$/Ton</t>
  </si>
  <si>
    <t>/Ton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</si>
  <si>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</si>
  <si>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</si>
  <si>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</si>
  <si>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</si>
  <si>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</si>
  <si>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</si>
  <si>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</si>
  <si>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</si>
  <si>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</si>
  <si>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</si>
  <si>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</si>
  <si>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</si>
  <si>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</si>
  <si>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</si>
  <si>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</si>
  <si>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</si>
  <si>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</si>
  <si>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</si>
  <si>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</si>
  <si>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</si>
  <si>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</si>
  <si>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</si>
  <si>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</si>
  <si>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</si>
  <si>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</si>
  <si>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</si>
  <si>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Minimum alfalfa hay acres</t>
  </si>
  <si>
    <t>Optimization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</si>
  <si>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</si>
  <si>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</si>
  <si>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</si>
  <si>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</si>
  <si>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</si>
  <si>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t>120 N. Broadway, Suite 116, Cassopolis, MI 49031</t>
  </si>
  <si>
    <t>Alfalfa/Grass Hay</t>
  </si>
  <si>
    <t>Grass Hay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</si>
  <si>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alfalfa/grass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</si>
  <si>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</si>
  <si>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 hay acres (goal)</t>
    </r>
  </si>
  <si>
    <t>Minimum alfalfa/grass hay acres</t>
  </si>
  <si>
    <t>Minimum grass hay acres</t>
  </si>
  <si>
    <t>6. After running Solver, the acres will be re-adjusted to maximize the revenue of the combined crops (i.e. alfalfa, alfalfa/grass, grass).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</si>
  <si>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</si>
  <si>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</si>
  <si>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</si>
  <si>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</si>
  <si>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</si>
  <si>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</si>
  <si>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</si>
  <si>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</si>
  <si>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</si>
  <si>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Charts</t>
  </si>
  <si>
    <t>Comparing which inputs are the highest costs for the farm.</t>
  </si>
  <si>
    <t>This tab contains an optimization tool that will outline what combination of acres (i.e. alfalfa, alfalfa/grass, grass ) will provide the maximum profitability based on the information producers input in the Crop Budget (Main) tab.</t>
  </si>
  <si>
    <t>Prepared by: Jon LaPorte, Farm Business Management Educator</t>
  </si>
  <si>
    <t>Suite 116, 120 N. Broadway, Cassopolis, MI 49031</t>
  </si>
  <si>
    <t>EXPENSE</t>
  </si>
  <si>
    <t>Variable Costs</t>
  </si>
  <si>
    <t>Total Variable Costs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</si>
  <si>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</si>
  <si>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</si>
  <si>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Fixed Costs</t>
  </si>
  <si>
    <t>Total Fixed Costs</t>
  </si>
  <si>
    <t>Total Variable &amp; Fixed Costs</t>
  </si>
  <si>
    <t>Net Farm Income</t>
  </si>
  <si>
    <t>(Gross Revenue - Variable &amp; Fixed Costs)</t>
  </si>
  <si>
    <t>Financing</t>
  </si>
  <si>
    <t>Total Financing</t>
  </si>
  <si>
    <t>Total Variable, Fixed, and Financing</t>
  </si>
  <si>
    <t>Net Cash Flow</t>
  </si>
  <si>
    <t xml:space="preserve"> (Net Farm Income - Financing + Depreciation)</t>
  </si>
  <si>
    <r>
      <t xml:space="preserve">Net Returns </t>
    </r>
    <r>
      <rPr>
        <b/>
        <sz val="11"/>
        <color theme="1"/>
        <rFont val="Calibri"/>
        <family val="2"/>
        <scheme val="minor"/>
      </rPr>
      <t>(Over Direct &amp; Overhead)</t>
    </r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</si>
  <si>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</si>
  <si>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t>Other Income</t>
  </si>
  <si>
    <t>Livestock Budget</t>
  </si>
  <si>
    <t>Input income and expense information to create an estimated livestock budget for your farm.</t>
  </si>
  <si>
    <t>Livestock Budget Estimator</t>
  </si>
  <si>
    <t>Miscellaneous</t>
  </si>
  <si>
    <t>Break-even $$/Pound</t>
  </si>
  <si>
    <t>$$/Pound</t>
  </si>
  <si>
    <t>Financial Ratios</t>
  </si>
  <si>
    <t>Provides financial ratios related to the numbers input into the Livestock Budget (Main) tab.</t>
  </si>
  <si>
    <t>Weaning to Finish</t>
  </si>
  <si>
    <t>Finish Feeder Pigs</t>
  </si>
  <si>
    <t>Building Leases</t>
  </si>
  <si>
    <t>Livestock Budget Estimator (Swine Contract Grower)</t>
  </si>
  <si>
    <t>Weaning to Feeder</t>
  </si>
  <si>
    <t xml:space="preserve">Example industry data provided by the FINBIN Database: </t>
  </si>
  <si>
    <t>https://finbin.umn.edu/</t>
  </si>
  <si>
    <t>Custom Hire (one line-item)</t>
  </si>
  <si>
    <t>Contract Income</t>
  </si>
  <si>
    <t>Per Space</t>
  </si>
  <si>
    <t>Number of Pig Spaces</t>
  </si>
  <si>
    <t>Spaces</t>
  </si>
  <si>
    <t>How many pigs can your building handle?</t>
  </si>
  <si>
    <t>How many feeders are needed?</t>
  </si>
  <si>
    <t>Total Open Floor Space</t>
  </si>
  <si>
    <t>Total Sq. Ft.</t>
  </si>
  <si>
    <t>Total Number of Pigs</t>
  </si>
  <si>
    <t>Pig Spaces</t>
  </si>
  <si>
    <t>*Note Feeder Space is Separate from Floor Space</t>
  </si>
  <si>
    <t>Pigs Per Feeder Space</t>
  </si>
  <si>
    <t>Total Open Floor Space Per Pig</t>
  </si>
  <si>
    <t>Sq. Ft. Per Pig</t>
  </si>
  <si>
    <t>Feeder Space Needed</t>
  </si>
  <si>
    <t>Total Number of Pigs Building Can Handle</t>
  </si>
  <si>
    <t>Availabe Feeding Spaces Per Feeder</t>
  </si>
  <si>
    <t>Total Feeders Needed</t>
  </si>
  <si>
    <t>How many pens can your building handle?</t>
  </si>
  <si>
    <t>Square Feet Per Pig</t>
  </si>
  <si>
    <t>Total Open Floor Space Needed*</t>
  </si>
  <si>
    <t>Total Number of Pigs Per Pen</t>
  </si>
  <si>
    <t>Maximum Pens Per Building</t>
  </si>
  <si>
    <t>$$/Space</t>
  </si>
  <si>
    <t>Break-even $$/Space</t>
  </si>
  <si>
    <t>Total Contract</t>
  </si>
  <si>
    <t>Pig Space &amp; Feeder Calculators</t>
  </si>
  <si>
    <t>These additional calculators help to determine the maximum pig spaces, pens, and feeders needed in a facility.  The total number of pigs a facility can handle can be used in the budget to look at a "whole herd" budget vs. a "per pig"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</si>
</sst>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8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2" xfId="0" applyFont="1" applyBorder="1"/>
    <xf numFmtId="164" fontId="3" fillId="0" borderId="0" xfId="0" applyNumberFormat="1" applyFont="1" applyProtection="1">
      <protection locked="0"/>
    </xf>
    <xf numFmtId="0" fontId="7" fillId="0" borderId="4" xfId="0" applyFont="1" applyBorder="1" applyAlignment="1">
      <alignment vertical="center"/>
    </xf>
    <xf numFmtId="0" fontId="22" fillId="0" borderId="0" xfId="3"/>
    <xf numFmtId="0" fontId="3" fillId="7" borderId="4" xfId="0" applyFont="1" applyFill="1" applyBorder="1" applyAlignment="1">
      <alignment horizontal="right"/>
    </xf>
    <xf numFmtId="0" fontId="3" fillId="7" borderId="0" xfId="0" applyFont="1" applyFill="1"/>
    <xf numFmtId="0" fontId="0" fillId="7" borderId="0" xfId="0" applyFill="1"/>
    <xf numFmtId="0" fontId="0" fillId="7" borderId="5" xfId="0" applyFill="1" applyBorder="1"/>
    <xf numFmtId="0" fontId="7" fillId="7" borderId="4" xfId="0" applyFont="1" applyFill="1" applyBorder="1" applyAlignment="1">
      <alignment horizontal="right"/>
    </xf>
    <xf numFmtId="0" fontId="7" fillId="7" borderId="0" xfId="0" applyFont="1" applyFill="1"/>
    <xf numFmtId="0" fontId="2" fillId="7" borderId="0" xfId="0" applyFont="1" applyFill="1"/>
    <xf numFmtId="0" fontId="2" fillId="7" borderId="5" xfId="0" applyFont="1" applyFill="1" applyBorder="1"/>
    <xf numFmtId="0" fontId="8" fillId="7" borderId="0" xfId="0" applyFont="1" applyFill="1" applyAlignment="1">
      <alignment horizontal="right"/>
    </xf>
    <xf numFmtId="0" fontId="0" fillId="7" borderId="10" xfId="0" applyFill="1" applyBorder="1"/>
    <xf numFmtId="0" fontId="0" fillId="7" borderId="11" xfId="0" applyFill="1" applyBorder="1"/>
    <xf numFmtId="0" fontId="0" fillId="7" borderId="6" xfId="0" applyFill="1" applyBorder="1"/>
    <xf numFmtId="0" fontId="4" fillId="0" borderId="4" xfId="0" applyFont="1" applyBorder="1" applyAlignment="1">
      <alignment horizontal="center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9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8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1" xfId="0" applyBorder="1"/>
    <xf numFmtId="0" fontId="0" fillId="0" borderId="51" xfId="0" applyBorder="1" applyAlignment="1">
      <alignment horizontal="center"/>
    </xf>
    <xf numFmtId="2" fontId="23" fillId="0" borderId="51" xfId="0" applyNumberFormat="1" applyFont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24" fillId="6" borderId="14" xfId="0" applyFont="1" applyFill="1" applyBorder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4" fillId="6" borderId="14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6" xfId="0" applyBorder="1"/>
    <xf numFmtId="1" fontId="0" fillId="0" borderId="46" xfId="4" applyNumberFormat="1" applyFont="1" applyBorder="1" applyAlignment="1" applyProtection="1">
      <alignment horizontal="center"/>
    </xf>
    <xf numFmtId="0" fontId="0" fillId="0" borderId="46" xfId="0" quotePrefix="1" applyBorder="1" applyAlignment="1">
      <alignment horizontal="center"/>
    </xf>
    <xf numFmtId="0" fontId="24" fillId="6" borderId="21" xfId="0" applyFont="1" applyFill="1" applyBorder="1" applyAlignment="1" applyProtection="1">
      <alignment horizontal="center"/>
      <protection locked="0"/>
    </xf>
    <xf numFmtId="0" fontId="25" fillId="0" borderId="46" xfId="0" applyFont="1" applyBorder="1"/>
    <xf numFmtId="5" fontId="24" fillId="6" borderId="14" xfId="4" applyNumberFormat="1" applyFont="1" applyFill="1" applyBorder="1" applyProtection="1">
      <protection locked="0"/>
    </xf>
    <xf numFmtId="0" fontId="25" fillId="0" borderId="0" xfId="0" applyFont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4" fillId="5" borderId="35" xfId="0" applyFont="1" applyFill="1" applyBorder="1" applyAlignment="1">
      <alignment horizontal="center" vertical="center"/>
    </xf>
    <xf numFmtId="165" fontId="10" fillId="0" borderId="37" xfId="0" applyNumberFormat="1" applyFont="1" applyBorder="1" applyAlignment="1">
      <alignment horizontal="left" vertical="center"/>
    </xf>
    <xf numFmtId="8" fontId="28" fillId="0" borderId="0" xfId="1" applyNumberFormat="1" applyFont="1" applyFill="1" applyBorder="1" applyAlignment="1" applyProtection="1">
      <alignment horizontal="center" vertical="center"/>
    </xf>
    <xf numFmtId="8" fontId="29" fillId="0" borderId="16" xfId="0" applyNumberFormat="1" applyFont="1" applyBorder="1" applyAlignment="1">
      <alignment horizontal="center" vertical="center"/>
    </xf>
    <xf numFmtId="0" fontId="10" fillId="0" borderId="37" xfId="0" applyFont="1" applyBorder="1"/>
    <xf numFmtId="8" fontId="13" fillId="0" borderId="16" xfId="0" applyNumberFormat="1" applyFont="1" applyBorder="1" applyAlignment="1">
      <alignment horizontal="center" vertical="center"/>
    </xf>
    <xf numFmtId="8" fontId="10" fillId="0" borderId="16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left"/>
    </xf>
    <xf numFmtId="44" fontId="28" fillId="6" borderId="14" xfId="0" applyNumberFormat="1" applyFont="1" applyFill="1" applyBorder="1" applyAlignment="1" applyProtection="1">
      <alignment horizontal="center"/>
      <protection locked="0"/>
    </xf>
    <xf numFmtId="8" fontId="10" fillId="0" borderId="16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28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44" fontId="30" fillId="0" borderId="32" xfId="1" applyFont="1" applyFill="1" applyBorder="1" applyAlignment="1" applyProtection="1">
      <alignment horizontal="center" vertical="center"/>
    </xf>
    <xf numFmtId="44" fontId="13" fillId="0" borderId="32" xfId="1" applyFont="1" applyFill="1" applyBorder="1" applyAlignment="1" applyProtection="1">
      <alignment horizontal="center" vertical="center"/>
    </xf>
    <xf numFmtId="44" fontId="13" fillId="0" borderId="0" xfId="1" applyFont="1" applyFill="1" applyBorder="1" applyAlignment="1" applyProtection="1">
      <alignment horizontal="center" vertical="center"/>
    </xf>
    <xf numFmtId="8" fontId="10" fillId="0" borderId="1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44" fontId="28" fillId="6" borderId="14" xfId="1" applyFont="1" applyFill="1" applyBorder="1" applyAlignment="1" applyProtection="1">
      <alignment horizontal="center" vertical="center"/>
      <protection locked="0"/>
    </xf>
    <xf numFmtId="8" fontId="31" fillId="0" borderId="16" xfId="1" applyNumberFormat="1" applyFont="1" applyFill="1" applyBorder="1" applyAlignment="1" applyProtection="1">
      <alignment horizontal="center" vertical="center"/>
    </xf>
    <xf numFmtId="44" fontId="13" fillId="0" borderId="24" xfId="1" applyFont="1" applyFill="1" applyBorder="1" applyAlignment="1" applyProtection="1">
      <alignment horizontal="center" vertical="center"/>
    </xf>
    <xf numFmtId="44" fontId="13" fillId="0" borderId="23" xfId="1" applyFont="1" applyFill="1" applyBorder="1" applyAlignment="1" applyProtection="1">
      <alignment horizontal="center" vertical="center"/>
    </xf>
    <xf numFmtId="44" fontId="29" fillId="0" borderId="24" xfId="1" applyFont="1" applyFill="1" applyBorder="1" applyAlignment="1" applyProtection="1">
      <alignment horizontal="center" vertical="center"/>
      <protection locked="0"/>
    </xf>
    <xf numFmtId="44" fontId="31" fillId="0" borderId="44" xfId="1" applyFont="1" applyFill="1" applyBorder="1" applyAlignment="1" applyProtection="1">
      <alignment horizontal="center" vertical="center"/>
    </xf>
    <xf numFmtId="8" fontId="31" fillId="0" borderId="32" xfId="0" applyNumberFormat="1" applyFont="1" applyBorder="1" applyAlignment="1">
      <alignment horizontal="center" vertical="center"/>
    </xf>
    <xf numFmtId="44" fontId="31" fillId="0" borderId="33" xfId="1" applyFont="1" applyFill="1" applyBorder="1" applyAlignment="1" applyProtection="1">
      <alignment horizontal="center" vertical="center"/>
    </xf>
    <xf numFmtId="44" fontId="31" fillId="0" borderId="22" xfId="1" applyFont="1" applyFill="1" applyBorder="1" applyAlignment="1" applyProtection="1">
      <alignment horizontal="center" vertical="center"/>
    </xf>
    <xf numFmtId="8" fontId="32" fillId="0" borderId="28" xfId="0" applyNumberFormat="1" applyFont="1" applyBorder="1" applyAlignment="1">
      <alignment horizontal="center" vertical="center"/>
    </xf>
    <xf numFmtId="8" fontId="32" fillId="0" borderId="19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2" fillId="0" borderId="26" xfId="0" applyNumberFormat="1" applyFont="1" applyBorder="1" applyAlignment="1">
      <alignment horizontal="center" vertical="center"/>
    </xf>
    <xf numFmtId="8" fontId="31" fillId="0" borderId="15" xfId="0" applyNumberFormat="1" applyFont="1" applyBorder="1" applyAlignment="1">
      <alignment horizontal="center" vertical="center"/>
    </xf>
    <xf numFmtId="8" fontId="31" fillId="0" borderId="0" xfId="1" applyNumberFormat="1" applyFont="1" applyFill="1" applyBorder="1" applyAlignment="1" applyProtection="1">
      <alignment horizontal="center" vertical="center"/>
    </xf>
    <xf numFmtId="0" fontId="4" fillId="5" borderId="41" xfId="0" applyFont="1" applyFill="1" applyBorder="1" applyAlignment="1">
      <alignment horizontal="center"/>
    </xf>
    <xf numFmtId="44" fontId="31" fillId="0" borderId="17" xfId="1" applyFont="1" applyFill="1" applyBorder="1" applyAlignment="1" applyProtection="1">
      <alignment horizontal="center" vertical="center"/>
    </xf>
    <xf numFmtId="8" fontId="31" fillId="0" borderId="19" xfId="1" applyNumberFormat="1" applyFont="1" applyFill="1" applyBorder="1" applyAlignment="1" applyProtection="1">
      <alignment horizontal="center" vertical="center"/>
    </xf>
    <xf numFmtId="44" fontId="31" fillId="0" borderId="29" xfId="1" applyFont="1" applyFill="1" applyBorder="1" applyAlignment="1" applyProtection="1">
      <alignment horizontal="center" vertical="center"/>
    </xf>
    <xf numFmtId="44" fontId="31" fillId="0" borderId="9" xfId="1" applyFont="1" applyFill="1" applyBorder="1" applyAlignment="1" applyProtection="1">
      <alignment horizontal="center" vertical="center"/>
    </xf>
    <xf numFmtId="44" fontId="31" fillId="0" borderId="31" xfId="1" applyFont="1" applyFill="1" applyBorder="1" applyAlignment="1" applyProtection="1">
      <alignment horizontal="center" vertical="center"/>
    </xf>
    <xf numFmtId="44" fontId="31" fillId="0" borderId="12" xfId="1" applyFont="1" applyFill="1" applyBorder="1" applyAlignment="1" applyProtection="1">
      <alignment horizontal="center" vertical="center"/>
    </xf>
    <xf numFmtId="8" fontId="33" fillId="0" borderId="15" xfId="0" applyNumberFormat="1" applyFont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/>
    </xf>
    <xf numFmtId="8" fontId="31" fillId="0" borderId="19" xfId="0" applyNumberFormat="1" applyFont="1" applyBorder="1" applyAlignment="1">
      <alignment horizontal="center" vertical="center"/>
    </xf>
    <xf numFmtId="44" fontId="31" fillId="0" borderId="14" xfId="1" applyFont="1" applyFill="1" applyBorder="1" applyAlignment="1" applyProtection="1">
      <alignment horizontal="center" vertical="center"/>
    </xf>
    <xf numFmtId="44" fontId="31" fillId="0" borderId="26" xfId="1" applyFont="1" applyFill="1" applyBorder="1" applyAlignment="1" applyProtection="1">
      <alignment horizontal="center" vertical="center"/>
    </xf>
    <xf numFmtId="0" fontId="30" fillId="0" borderId="39" xfId="0" applyFont="1" applyBorder="1" applyAlignment="1">
      <alignment horizontal="left"/>
    </xf>
    <xf numFmtId="8" fontId="31" fillId="0" borderId="47" xfId="0" applyNumberFormat="1" applyFont="1" applyBorder="1" applyAlignment="1">
      <alignment horizontal="center" vertical="center"/>
    </xf>
    <xf numFmtId="44" fontId="31" fillId="0" borderId="45" xfId="1" applyFont="1" applyFill="1" applyBorder="1" applyAlignment="1" applyProtection="1">
      <alignment horizontal="center" vertical="center"/>
    </xf>
    <xf numFmtId="44" fontId="31" fillId="0" borderId="43" xfId="1" applyFont="1" applyFill="1" applyBorder="1" applyAlignment="1" applyProtection="1">
      <alignment horizontal="center" vertical="center"/>
    </xf>
    <xf numFmtId="165" fontId="32" fillId="0" borderId="19" xfId="0" applyNumberFormat="1" applyFont="1" applyBorder="1" applyAlignment="1">
      <alignment horizontal="center" vertical="center"/>
    </xf>
    <xf numFmtId="8" fontId="32" fillId="0" borderId="7" xfId="0" applyNumberFormat="1" applyFont="1" applyBorder="1" applyAlignment="1">
      <alignment horizontal="center" vertical="center"/>
    </xf>
    <xf numFmtId="8" fontId="32" fillId="0" borderId="49" xfId="0" applyNumberFormat="1" applyFont="1" applyBorder="1" applyAlignment="1">
      <alignment horizontal="center" vertical="center"/>
    </xf>
    <xf numFmtId="44" fontId="31" fillId="0" borderId="15" xfId="1" applyFont="1" applyFill="1" applyBorder="1" applyAlignment="1" applyProtection="1">
      <alignment horizontal="center" vertical="center"/>
    </xf>
    <xf numFmtId="44" fontId="31" fillId="0" borderId="16" xfId="1" applyFont="1" applyFill="1" applyBorder="1" applyAlignment="1" applyProtection="1">
      <alignment horizontal="center" vertical="center"/>
    </xf>
    <xf numFmtId="44" fontId="31" fillId="0" borderId="5" xfId="1" applyFont="1" applyFill="1" applyBorder="1" applyAlignment="1" applyProtection="1">
      <alignment horizontal="center" vertical="center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1" fillId="0" borderId="18" xfId="0" applyNumberFormat="1" applyFont="1" applyBorder="1" applyAlignment="1">
      <alignment horizontal="center"/>
    </xf>
    <xf numFmtId="8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44" fontId="10" fillId="0" borderId="24" xfId="1" applyFont="1" applyFill="1" applyBorder="1" applyAlignment="1" applyProtection="1">
      <alignment horizontal="center"/>
    </xf>
    <xf numFmtId="8" fontId="10" fillId="0" borderId="24" xfId="1" applyNumberFormat="1" applyFont="1" applyFill="1" applyBorder="1" applyAlignment="1" applyProtection="1">
      <alignment horizontal="center"/>
    </xf>
    <xf numFmtId="44" fontId="31" fillId="0" borderId="14" xfId="1" applyFont="1" applyFill="1" applyBorder="1" applyAlignment="1" applyProtection="1">
      <alignment horizontal="center"/>
    </xf>
    <xf numFmtId="8" fontId="31" fillId="0" borderId="19" xfId="0" applyNumberFormat="1" applyFont="1" applyBorder="1" applyAlignment="1">
      <alignment horizontal="center"/>
    </xf>
    <xf numFmtId="44" fontId="31" fillId="0" borderId="26" xfId="1" applyFont="1" applyFill="1" applyBorder="1" applyAlignment="1" applyProtection="1">
      <alignment horizontal="center"/>
    </xf>
    <xf numFmtId="44" fontId="31" fillId="0" borderId="21" xfId="1" applyFont="1" applyFill="1" applyBorder="1" applyAlignment="1" applyProtection="1">
      <alignment horizontal="center"/>
    </xf>
    <xf numFmtId="8" fontId="31" fillId="0" borderId="32" xfId="0" applyNumberFormat="1" applyFont="1" applyBorder="1" applyAlignment="1">
      <alignment horizontal="center"/>
    </xf>
    <xf numFmtId="44" fontId="31" fillId="0" borderId="22" xfId="1" applyFont="1" applyFill="1" applyBorder="1" applyAlignment="1" applyProtection="1">
      <alignment horizontal="center"/>
    </xf>
    <xf numFmtId="165" fontId="32" fillId="0" borderId="48" xfId="0" applyNumberFormat="1" applyFont="1" applyBorder="1" applyAlignment="1">
      <alignment horizontal="left" vertical="center"/>
    </xf>
    <xf numFmtId="165" fontId="32" fillId="0" borderId="50" xfId="0" applyNumberFormat="1" applyFont="1" applyBorder="1" applyAlignment="1">
      <alignment horizontal="center" vertical="center"/>
    </xf>
    <xf numFmtId="8" fontId="32" fillId="0" borderId="30" xfId="0" applyNumberFormat="1" applyFont="1" applyBorder="1" applyAlignment="1">
      <alignment horizontal="center"/>
    </xf>
    <xf numFmtId="8" fontId="32" fillId="0" borderId="11" xfId="0" applyNumberFormat="1" applyFont="1" applyBorder="1" applyAlignment="1">
      <alignment horizontal="center"/>
    </xf>
    <xf numFmtId="8" fontId="32" fillId="0" borderId="36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164" fontId="32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9" fontId="4" fillId="5" borderId="14" xfId="2" applyFont="1" applyFill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4" fillId="5" borderId="14" xfId="2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4" xfId="0" applyFont="1" applyBorder="1"/>
    <xf numFmtId="0" fontId="4" fillId="0" borderId="52" xfId="0" applyFont="1" applyBorder="1" applyAlignment="1">
      <alignment horizontal="left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0" fontId="10" fillId="0" borderId="0" xfId="0" applyFont="1"/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1" xfId="0" applyFont="1" applyBorder="1" applyAlignment="1">
      <alignment horizontal="left"/>
    </xf>
    <xf numFmtId="2" fontId="4" fillId="0" borderId="52" xfId="0" applyNumberFormat="1" applyFont="1" applyBorder="1" applyAlignment="1">
      <alignment horizontal="center"/>
    </xf>
    <xf numFmtId="2" fontId="4" fillId="0" borderId="51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32" fillId="5" borderId="42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8" fontId="3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65" fontId="32" fillId="0" borderId="57" xfId="0" applyNumberFormat="1" applyFont="1" applyBorder="1" applyAlignment="1">
      <alignment horizontal="center" vertical="center"/>
    </xf>
    <xf numFmtId="44" fontId="35" fillId="0" borderId="44" xfId="1" applyFont="1" applyFill="1" applyBorder="1" applyAlignment="1" applyProtection="1">
      <alignment horizontal="center" vertical="center"/>
    </xf>
    <xf numFmtId="8" fontId="18" fillId="0" borderId="28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52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9" fontId="18" fillId="0" borderId="16" xfId="2" applyFont="1" applyFill="1" applyBorder="1" applyAlignment="1" applyProtection="1">
      <alignment horizontal="center" vertical="center"/>
    </xf>
    <xf numFmtId="9" fontId="18" fillId="0" borderId="16" xfId="2" applyFont="1" applyFill="1" applyBorder="1" applyAlignment="1">
      <alignment horizontal="center"/>
    </xf>
    <xf numFmtId="44" fontId="35" fillId="0" borderId="17" xfId="1" applyFont="1" applyFill="1" applyBorder="1" applyAlignment="1" applyProtection="1">
      <alignment horizontal="center" vertical="center"/>
    </xf>
    <xf numFmtId="8" fontId="35" fillId="0" borderId="19" xfId="0" applyNumberFormat="1" applyFont="1" applyBorder="1" applyAlignment="1">
      <alignment horizontal="center" vertical="center"/>
    </xf>
    <xf numFmtId="44" fontId="35" fillId="0" borderId="31" xfId="1" applyFont="1" applyFill="1" applyBorder="1" applyAlignment="1" applyProtection="1">
      <alignment horizontal="center" vertical="center"/>
    </xf>
    <xf numFmtId="8" fontId="35" fillId="0" borderId="28" xfId="0" applyNumberFormat="1" applyFont="1" applyBorder="1" applyAlignment="1">
      <alignment horizontal="center" vertical="center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5" borderId="14" xfId="2" applyFont="1" applyFill="1" applyBorder="1" applyAlignment="1" applyProtection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7" fillId="5" borderId="4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6" fillId="7" borderId="27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 indent="3"/>
    </xf>
    <xf numFmtId="0" fontId="3" fillId="7" borderId="20" xfId="0" applyFont="1" applyFill="1" applyBorder="1" applyAlignment="1">
      <alignment horizontal="left" vertical="center" indent="3"/>
    </xf>
    <xf numFmtId="0" fontId="0" fillId="0" borderId="4" xfId="0" applyBorder="1"/>
    <xf numFmtId="0" fontId="0" fillId="7" borderId="4" xfId="0" applyFill="1" applyBorder="1"/>
    <xf numFmtId="0" fontId="16" fillId="8" borderId="10" xfId="0" applyFont="1" applyFill="1" applyBorder="1"/>
    <xf numFmtId="0" fontId="16" fillId="8" borderId="11" xfId="0" applyFont="1" applyFill="1" applyBorder="1"/>
    <xf numFmtId="0" fontId="16" fillId="8" borderId="6" xfId="0" applyFont="1" applyFill="1" applyBorder="1"/>
    <xf numFmtId="0" fontId="37" fillId="8" borderId="4" xfId="0" applyFont="1" applyFill="1" applyBorder="1"/>
    <xf numFmtId="0" fontId="37" fillId="8" borderId="0" xfId="0" applyFont="1" applyFill="1"/>
    <xf numFmtId="0" fontId="37" fillId="8" borderId="5" xfId="0" applyFont="1" applyFill="1" applyBorder="1"/>
    <xf numFmtId="0" fontId="37" fillId="8" borderId="10" xfId="0" applyFont="1" applyFill="1" applyBorder="1"/>
    <xf numFmtId="0" fontId="37" fillId="8" borderId="11" xfId="0" applyFont="1" applyFill="1" applyBorder="1"/>
    <xf numFmtId="0" fontId="37" fillId="8" borderId="6" xfId="0" applyFont="1" applyFill="1" applyBorder="1"/>
    <xf numFmtId="0" fontId="32" fillId="5" borderId="4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30" fillId="0" borderId="38" xfId="0" applyFont="1" applyBorder="1" applyAlignment="1">
      <alignment horizontal="left"/>
    </xf>
    <xf numFmtId="0" fontId="38" fillId="0" borderId="60" xfId="0" applyFont="1" applyBorder="1" applyAlignment="1">
      <alignment horizontal="left"/>
    </xf>
    <xf numFmtId="0" fontId="40" fillId="0" borderId="35" xfId="0" applyFont="1" applyBorder="1" applyAlignment="1">
      <alignment horizontal="left"/>
    </xf>
    <xf numFmtId="0" fontId="10" fillId="0" borderId="40" xfId="0" applyFont="1" applyBorder="1"/>
    <xf numFmtId="0" fontId="10" fillId="0" borderId="35" xfId="0" applyFont="1" applyBorder="1"/>
    <xf numFmtId="0" fontId="30" fillId="0" borderId="35" xfId="0" applyFont="1" applyBorder="1" applyAlignment="1">
      <alignment horizontal="left"/>
    </xf>
    <xf numFmtId="0" fontId="39" fillId="0" borderId="60" xfId="0" applyFont="1" applyBorder="1"/>
    <xf numFmtId="0" fontId="41" fillId="0" borderId="37" xfId="0" applyFont="1" applyBorder="1"/>
    <xf numFmtId="165" fontId="39" fillId="0" borderId="60" xfId="0" applyNumberFormat="1" applyFont="1" applyBorder="1" applyAlignment="1">
      <alignment horizontal="left" vertical="center"/>
    </xf>
    <xf numFmtId="165" fontId="41" fillId="0" borderId="48" xfId="0" applyNumberFormat="1" applyFont="1" applyBorder="1" applyAlignment="1">
      <alignment horizontal="left" vertical="center"/>
    </xf>
    <xf numFmtId="8" fontId="35" fillId="0" borderId="14" xfId="1" applyNumberFormat="1" applyFont="1" applyFill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4" fontId="35" fillId="0" borderId="14" xfId="0" applyNumberFormat="1" applyFont="1" applyBorder="1" applyAlignment="1">
      <alignment horizontal="center"/>
    </xf>
    <xf numFmtId="8" fontId="35" fillId="0" borderId="15" xfId="0" applyNumberFormat="1" applyFont="1" applyBorder="1" applyAlignment="1">
      <alignment horizontal="center" vertical="center"/>
    </xf>
    <xf numFmtId="44" fontId="35" fillId="0" borderId="14" xfId="1" applyFont="1" applyFill="1" applyBorder="1" applyAlignment="1" applyProtection="1">
      <alignment horizontal="center" vertical="center"/>
    </xf>
    <xf numFmtId="44" fontId="36" fillId="0" borderId="14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8" fontId="10" fillId="0" borderId="5" xfId="0" applyNumberFormat="1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/>
    </xf>
    <xf numFmtId="44" fontId="13" fillId="0" borderId="61" xfId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8" fontId="11" fillId="0" borderId="25" xfId="0" applyNumberFormat="1" applyFont="1" applyBorder="1" applyAlignment="1">
      <alignment horizontal="center" vertical="center"/>
    </xf>
    <xf numFmtId="2" fontId="28" fillId="6" borderId="14" xfId="1" applyNumberFormat="1" applyFont="1" applyFill="1" applyBorder="1" applyAlignment="1" applyProtection="1">
      <alignment horizontal="center" vertical="center"/>
      <protection locked="0"/>
    </xf>
    <xf numFmtId="44" fontId="18" fillId="0" borderId="28" xfId="0" applyNumberFormat="1" applyFont="1" applyBorder="1" applyAlignment="1">
      <alignment horizontal="center" vertical="center"/>
    </xf>
    <xf numFmtId="44" fontId="32" fillId="0" borderId="28" xfId="0" applyNumberFormat="1" applyFont="1" applyBorder="1" applyAlignment="1">
      <alignment horizontal="center" vertical="center"/>
    </xf>
    <xf numFmtId="8" fontId="35" fillId="0" borderId="32" xfId="1" applyNumberFormat="1" applyFont="1" applyFill="1" applyBorder="1" applyAlignment="1" applyProtection="1">
      <alignment horizontal="center" vertical="center"/>
    </xf>
    <xf numFmtId="43" fontId="35" fillId="0" borderId="14" xfId="4" applyFont="1" applyFill="1" applyBorder="1" applyAlignment="1" applyProtection="1">
      <alignment horizontal="center" vertical="center"/>
    </xf>
    <xf numFmtId="43" fontId="28" fillId="6" borderId="14" xfId="4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>
      <alignment vertical="center"/>
    </xf>
    <xf numFmtId="0" fontId="42" fillId="0" borderId="0" xfId="3" applyFont="1" applyFill="1" applyProtection="1">
      <protection locked="0"/>
    </xf>
    <xf numFmtId="8" fontId="35" fillId="0" borderId="25" xfId="0" applyNumberFormat="1" applyFont="1" applyBorder="1" applyAlignment="1">
      <alignment horizontal="center" vertical="center"/>
    </xf>
    <xf numFmtId="0" fontId="4" fillId="0" borderId="0" xfId="0" applyFont="1"/>
    <xf numFmtId="0" fontId="13" fillId="0" borderId="0" xfId="0" applyFont="1" applyProtection="1">
      <protection locked="0"/>
    </xf>
    <xf numFmtId="1" fontId="28" fillId="6" borderId="14" xfId="4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43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165" fontId="13" fillId="0" borderId="0" xfId="1" applyNumberFormat="1" applyFont="1" applyFill="1" applyBorder="1" applyAlignment="1" applyProtection="1">
      <alignment horizontal="center"/>
      <protection locked="0"/>
    </xf>
    <xf numFmtId="2" fontId="28" fillId="6" borderId="14" xfId="4" applyNumberFormat="1" applyFont="1" applyFill="1" applyBorder="1" applyAlignment="1" applyProtection="1">
      <alignment horizontal="center"/>
      <protection locked="0"/>
    </xf>
    <xf numFmtId="2" fontId="13" fillId="0" borderId="0" xfId="4" applyNumberFormat="1" applyFont="1" applyFill="1" applyBorder="1" applyAlignment="1" applyProtection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 applyProtection="1">
      <alignment horizontal="left"/>
      <protection locked="0"/>
    </xf>
    <xf numFmtId="2" fontId="13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34" fillId="0" borderId="0" xfId="0" applyFont="1" applyAlignment="1">
      <alignment horizontal="center"/>
    </xf>
    <xf numFmtId="1" fontId="13" fillId="0" borderId="0" xfId="4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28" fillId="0" borderId="0" xfId="0" applyFont="1" applyAlignment="1" applyProtection="1">
      <alignment horizontal="center"/>
      <protection locked="0"/>
    </xf>
    <xf numFmtId="6" fontId="28" fillId="0" borderId="0" xfId="0" applyNumberFormat="1" applyFont="1" applyAlignment="1" applyProtection="1">
      <alignment horizontal="center"/>
      <protection locked="0"/>
    </xf>
    <xf numFmtId="165" fontId="28" fillId="0" borderId="0" xfId="1" applyNumberFormat="1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8" fontId="29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8" fontId="13" fillId="0" borderId="0" xfId="0" applyNumberFormat="1" applyFont="1" applyAlignment="1">
      <alignment horizontal="center"/>
    </xf>
    <xf numFmtId="8" fontId="11" fillId="0" borderId="0" xfId="0" applyNumberFormat="1" applyFont="1" applyAlignment="1">
      <alignment horizontal="center" vertical="center"/>
    </xf>
    <xf numFmtId="8" fontId="11" fillId="0" borderId="62" xfId="0" applyNumberFormat="1" applyFont="1" applyBorder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8" fontId="10" fillId="0" borderId="0" xfId="0" applyNumberFormat="1" applyFont="1" applyAlignment="1" applyProtection="1">
      <alignment horizontal="center" vertical="center"/>
      <protection locked="0"/>
    </xf>
    <xf numFmtId="165" fontId="30" fillId="0" borderId="0" xfId="0" applyNumberFormat="1" applyFont="1" applyAlignment="1">
      <alignment horizontal="center" vertical="center"/>
    </xf>
    <xf numFmtId="8" fontId="31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8" fontId="11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8" fontId="31" fillId="0" borderId="0" xfId="0" applyNumberFormat="1" applyFont="1" applyAlignment="1">
      <alignment horizontal="center"/>
    </xf>
    <xf numFmtId="44" fontId="4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3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9" fontId="15" fillId="2" borderId="0" xfId="0" applyNumberFormat="1" applyFont="1" applyFill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65" fontId="10" fillId="0" borderId="40" xfId="0" applyNumberFormat="1" applyFont="1" applyBorder="1" applyAlignment="1">
      <alignment horizontal="left" vertical="center"/>
    </xf>
    <xf numFmtId="165" fontId="10" fillId="0" borderId="39" xfId="0" applyNumberFormat="1" applyFont="1" applyBorder="1" applyAlignment="1">
      <alignment horizontal="left" vertical="center"/>
    </xf>
    <xf numFmtId="0" fontId="7" fillId="6" borderId="54" xfId="0" applyFont="1" applyFill="1" applyBorder="1" applyAlignment="1" applyProtection="1">
      <alignment horizontal="center"/>
      <protection locked="0"/>
    </xf>
    <xf numFmtId="0" fontId="7" fillId="6" borderId="55" xfId="0" applyFont="1" applyFill="1" applyBorder="1" applyAlignment="1" applyProtection="1">
      <alignment horizontal="center"/>
      <protection locked="0"/>
    </xf>
    <xf numFmtId="0" fontId="7" fillId="6" borderId="56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8" borderId="27" xfId="0" applyFont="1" applyFill="1" applyBorder="1" applyAlignment="1" applyProtection="1">
      <alignment horizontal="center"/>
      <protection locked="0"/>
    </xf>
    <xf numFmtId="0" fontId="15" fillId="8" borderId="13" xfId="0" applyFont="1" applyFill="1" applyBorder="1" applyAlignment="1" applyProtection="1">
      <alignment horizontal="center"/>
      <protection locked="0"/>
    </xf>
    <xf numFmtId="0" fontId="15" fillId="8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9" fontId="15" fillId="4" borderId="16" xfId="0" applyNumberFormat="1" applyFont="1" applyFill="1" applyBorder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Alignment="1">
      <alignment horizontal="center"/>
    </xf>
    <xf numFmtId="9" fontId="15" fillId="2" borderId="16" xfId="0" applyNumberFormat="1" applyFont="1" applyFill="1" applyBorder="1" applyAlignment="1">
      <alignment horizontal="center"/>
    </xf>
    <xf numFmtId="9" fontId="15" fillId="2" borderId="5" xfId="0" applyNumberFormat="1" applyFont="1" applyFill="1" applyBorder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4" borderId="16" xfId="0" applyNumberFormat="1" applyFont="1" applyFill="1" applyBorder="1" applyAlignment="1">
      <alignment horizontal="center"/>
    </xf>
    <xf numFmtId="9" fontId="15" fillId="4" borderId="5" xfId="0" applyNumberFormat="1" applyFont="1" applyFill="1" applyBorder="1" applyAlignment="1">
      <alignment horizontal="center"/>
    </xf>
    <xf numFmtId="9" fontId="11" fillId="3" borderId="0" xfId="0" applyNumberFormat="1" applyFont="1" applyFill="1" applyAlignment="1">
      <alignment horizontal="center"/>
    </xf>
    <xf numFmtId="9" fontId="11" fillId="3" borderId="5" xfId="0" applyNumberFormat="1" applyFont="1" applyFill="1" applyBorder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9" fontId="17" fillId="4" borderId="7" xfId="0" applyNumberFormat="1" applyFont="1" applyFill="1" applyBorder="1" applyAlignment="1">
      <alignment horizontal="center"/>
    </xf>
    <xf numFmtId="9" fontId="17" fillId="4" borderId="18" xfId="0" applyNumberFormat="1" applyFont="1" applyFill="1" applyBorder="1" applyAlignment="1">
      <alignment horizontal="center"/>
    </xf>
    <xf numFmtId="9" fontId="17" fillId="2" borderId="0" xfId="0" applyNumberFormat="1" applyFont="1" applyFill="1" applyAlignment="1">
      <alignment horizontal="center"/>
    </xf>
    <xf numFmtId="9" fontId="17" fillId="2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17" fillId="4" borderId="0" xfId="0" applyNumberFormat="1" applyFont="1" applyFill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9" fontId="6" fillId="3" borderId="1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9" fontId="17" fillId="4" borderId="16" xfId="0" applyNumberFormat="1" applyFont="1" applyFill="1" applyBorder="1" applyAlignment="1">
      <alignment horizontal="center" vertical="center"/>
    </xf>
    <xf numFmtId="9" fontId="17" fillId="4" borderId="5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9" fontId="17" fillId="2" borderId="16" xfId="0" applyNumberFormat="1" applyFont="1" applyFill="1" applyBorder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(Farrow to Wean)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f>('Livestock Budget (Main)'!$A$20:$A$28,'Livestock Budget (Main)'!$A$33:$A$38)</c:f>
              <c:strCache>
                <c:ptCount val="15"/>
                <c:pt idx="0">
                  <c:v>Supplies</c:v>
                </c:pt>
                <c:pt idx="1">
                  <c:v>Gas/Fuel</c:v>
                </c:pt>
                <c:pt idx="2">
                  <c:v>Repairs &amp; Maintenance</c:v>
                </c:pt>
                <c:pt idx="3">
                  <c:v>Custom Hire (one line-item)</c:v>
                </c:pt>
                <c:pt idx="4">
                  <c:v>Miscellaneous</c:v>
                </c:pt>
                <c:pt idx="5">
                  <c:v>Utilities</c:v>
                </c:pt>
                <c:pt idx="6">
                  <c:v>Hired Labor</c:v>
                </c:pt>
                <c:pt idx="7">
                  <c:v>Interest (Operating)</c:v>
                </c:pt>
                <c:pt idx="8">
                  <c:v>Other</c:v>
                </c:pt>
                <c:pt idx="9">
                  <c:v>Farm Insurance</c:v>
                </c:pt>
                <c:pt idx="10">
                  <c:v>Building Leases</c:v>
                </c:pt>
                <c:pt idx="11">
                  <c:v>Real Estate Taxes</c:v>
                </c:pt>
                <c:pt idx="12">
                  <c:v>Interest (Term)</c:v>
                </c:pt>
                <c:pt idx="13">
                  <c:v>Depreciation (Economic not Taxable)</c:v>
                </c:pt>
                <c:pt idx="14">
                  <c:v>Other</c:v>
                </c:pt>
              </c:strCache>
            </c:strRef>
          </c:cat>
          <c:val>
            <c:numRef>
              <c:f>('Livestock Budget (Main)'!$D$20:$D$28,'Livestock Budget (Main)'!$D$33:$D$38)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('Livestock Budget (Main)'!$A$20:$A$28,'Livestock Budget (Main)'!$A$33:$A$38)</c:f>
              <c:strCache>
                <c:ptCount val="15"/>
                <c:pt idx="0">
                  <c:v>Supplies</c:v>
                </c:pt>
                <c:pt idx="1">
                  <c:v>Gas/Fuel</c:v>
                </c:pt>
                <c:pt idx="2">
                  <c:v>Repairs &amp; Maintenance</c:v>
                </c:pt>
                <c:pt idx="3">
                  <c:v>Custom Hire (one line-item)</c:v>
                </c:pt>
                <c:pt idx="4">
                  <c:v>Miscellaneous</c:v>
                </c:pt>
                <c:pt idx="5">
                  <c:v>Utilities</c:v>
                </c:pt>
                <c:pt idx="6">
                  <c:v>Hired Labor</c:v>
                </c:pt>
                <c:pt idx="7">
                  <c:v>Interest (Operating)</c:v>
                </c:pt>
                <c:pt idx="8">
                  <c:v>Other</c:v>
                </c:pt>
                <c:pt idx="9">
                  <c:v>Farm Insurance</c:v>
                </c:pt>
                <c:pt idx="10">
                  <c:v>Building Leases</c:v>
                </c:pt>
                <c:pt idx="11">
                  <c:v>Real Estate Taxes</c:v>
                </c:pt>
                <c:pt idx="12">
                  <c:v>Interest (Term)</c:v>
                </c:pt>
                <c:pt idx="13">
                  <c:v>Depreciation (Economic not Taxable)</c:v>
                </c:pt>
                <c:pt idx="14">
                  <c:v>Other</c:v>
                </c:pt>
              </c:strCache>
            </c:strRef>
          </c:cat>
          <c:val>
            <c:numRef>
              <c:f>('Livestock Budget (Main)'!$I$20:$I$28,'Livestock Budget (Main)'!$I$33:$I$38)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('Livestock Budget (Main)'!$A$20:$A$28,'Livestock Budget (Main)'!$A$33:$A$38)</c:f>
              <c:strCache>
                <c:ptCount val="15"/>
                <c:pt idx="0">
                  <c:v>Supplies</c:v>
                </c:pt>
                <c:pt idx="1">
                  <c:v>Gas/Fuel</c:v>
                </c:pt>
                <c:pt idx="2">
                  <c:v>Repairs &amp; Maintenance</c:v>
                </c:pt>
                <c:pt idx="3">
                  <c:v>Custom Hire (one line-item)</c:v>
                </c:pt>
                <c:pt idx="4">
                  <c:v>Miscellaneous</c:v>
                </c:pt>
                <c:pt idx="5">
                  <c:v>Utilities</c:v>
                </c:pt>
                <c:pt idx="6">
                  <c:v>Hired Labor</c:v>
                </c:pt>
                <c:pt idx="7">
                  <c:v>Interest (Operating)</c:v>
                </c:pt>
                <c:pt idx="8">
                  <c:v>Other</c:v>
                </c:pt>
                <c:pt idx="9">
                  <c:v>Farm Insurance</c:v>
                </c:pt>
                <c:pt idx="10">
                  <c:v>Building Leases</c:v>
                </c:pt>
                <c:pt idx="11">
                  <c:v>Real Estate Taxes</c:v>
                </c:pt>
                <c:pt idx="12">
                  <c:v>Interest (Term)</c:v>
                </c:pt>
                <c:pt idx="13">
                  <c:v>Depreciation (Economic not Taxable)</c:v>
                </c:pt>
                <c:pt idx="14">
                  <c:v>Other</c:v>
                </c:pt>
              </c:strCache>
            </c:strRef>
          </c:cat>
          <c:val>
            <c:numRef>
              <c:f>('Livestock Budget (Main)'!$N$20:$N$28,'Livestock Budget (Main)'!$N$33:$N$38)</c:f>
              <c:numCache>
                <c:formatCode>_("$"* #,##0.00_);_("$"* \(#,##0.00\);_("$"*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(Main)'!$D$29,'Livestock Budget (Main)'!$I$29,'Livestock Budget (Main)'!$N$29)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393-939C-D2F588E28F1B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(Main)'!$D$39,'Livestock Budget (Main)'!$I$39,'Livestock Budget (Main)'!$N$39)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393-939C-D2F588E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tickLblSkip val="1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Costs</a:t>
            </a:r>
            <a:r>
              <a:rPr lang="en-US" b="1" baseline="0"/>
              <a:t> Per Head</a:t>
            </a:r>
            <a:r>
              <a:rPr lang="en-US" b="1"/>
              <a:t> (Weaning to Feeder)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(Main)'!$A$20:$A$28,'Livestock Budget (Main)'!$A$33:$A$38)</c15:sqref>
                  </c15:fullRef>
                </c:ext>
              </c:extLst>
              <c:f>('Livestock Budget (Main)'!$A$20,'Livestock Budget (Main)'!$A$22:$A$25,'Livestock Budget (Main)'!$A$27:$A$28,'Livestock Budget (Main)'!$A$33:$A$38)</c:f>
              <c:strCache>
                <c:ptCount val="13"/>
                <c:pt idx="0">
                  <c:v>Supplies</c:v>
                </c:pt>
                <c:pt idx="1">
                  <c:v>Repairs &amp; Maintenance</c:v>
                </c:pt>
                <c:pt idx="2">
                  <c:v>Custom Hire (one line-item)</c:v>
                </c:pt>
                <c:pt idx="3">
                  <c:v>Miscellaneous</c:v>
                </c:pt>
                <c:pt idx="4">
                  <c:v>Utilities</c:v>
                </c:pt>
                <c:pt idx="5">
                  <c:v>Interest (Operating)</c:v>
                </c:pt>
                <c:pt idx="6">
                  <c:v>Other</c:v>
                </c:pt>
                <c:pt idx="7">
                  <c:v>Farm Insurance</c:v>
                </c:pt>
                <c:pt idx="8">
                  <c:v>Building Leases</c:v>
                </c:pt>
                <c:pt idx="9">
                  <c:v>Real Estate Taxes</c:v>
                </c:pt>
                <c:pt idx="10">
                  <c:v>Interest (Term)</c:v>
                </c:pt>
                <c:pt idx="11">
                  <c:v>Depreciation (Economic not Taxable)</c:v>
                </c:pt>
                <c:pt idx="1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(Main)'!$D$20:$D$28,'Livestock Budget (Main)'!$D$33:$D$38)</c15:sqref>
                  </c15:fullRef>
                </c:ext>
              </c:extLst>
              <c:f>('Livestock Budget (Main)'!$D$20,'Livestock Budget (Main)'!$D$22:$D$25,'Livestock Budget (Main)'!$D$27:$D$28,'Livestock Budget (Main)'!$D$33:$D$38)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2-42EF-AB9F-17B79540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(Main)'!$A$20:$A$28,'Livestock Budget (Main)'!$A$33:$A$38)</c15:sqref>
                  </c15:fullRef>
                </c:ext>
              </c:extLst>
              <c:f>('Livestock Budget (Main)'!$A$20,'Livestock Budget (Main)'!$A$22:$A$25,'Livestock Budget (Main)'!$A$27:$A$28,'Livestock Budget (Main)'!$A$33:$A$38)</c:f>
              <c:strCache>
                <c:ptCount val="13"/>
                <c:pt idx="0">
                  <c:v>Supplies</c:v>
                </c:pt>
                <c:pt idx="1">
                  <c:v>Repairs &amp; Maintenance</c:v>
                </c:pt>
                <c:pt idx="2">
                  <c:v>Custom Hire (one line-item)</c:v>
                </c:pt>
                <c:pt idx="3">
                  <c:v>Miscellaneous</c:v>
                </c:pt>
                <c:pt idx="4">
                  <c:v>Utilities</c:v>
                </c:pt>
                <c:pt idx="5">
                  <c:v>Interest (Operating)</c:v>
                </c:pt>
                <c:pt idx="6">
                  <c:v>Other</c:v>
                </c:pt>
                <c:pt idx="7">
                  <c:v>Farm Insurance</c:v>
                </c:pt>
                <c:pt idx="8">
                  <c:v>Building Leases</c:v>
                </c:pt>
                <c:pt idx="9">
                  <c:v>Real Estate Taxes</c:v>
                </c:pt>
                <c:pt idx="10">
                  <c:v>Interest (Term)</c:v>
                </c:pt>
                <c:pt idx="11">
                  <c:v>Depreciation (Economic not Taxable)</c:v>
                </c:pt>
                <c:pt idx="1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(Main)'!$I$20:$I$28,'Livestock Budget (Main)'!$I$33:$I$38)</c15:sqref>
                  </c15:fullRef>
                </c:ext>
              </c:extLst>
              <c:f>('Livestock Budget (Main)'!$I$20,'Livestock Budget (Main)'!$I$22:$I$25,'Livestock Budget (Main)'!$I$27:$I$28,'Livestock Budget (Main)'!$I$33:$I$38)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4-4E6A-A31B-E81CD10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(Main)'!$A$20:$A$28,'Livestock Budget (Main)'!$A$33:$A$38)</c15:sqref>
                  </c15:fullRef>
                </c:ext>
              </c:extLst>
              <c:f>('Livestock Budget (Main)'!$A$20,'Livestock Budget (Main)'!$A$22:$A$25,'Livestock Budget (Main)'!$A$27:$A$28,'Livestock Budget (Main)'!$A$33:$A$38)</c:f>
              <c:strCache>
                <c:ptCount val="13"/>
                <c:pt idx="0">
                  <c:v>Supplies</c:v>
                </c:pt>
                <c:pt idx="1">
                  <c:v>Repairs &amp; Maintenance</c:v>
                </c:pt>
                <c:pt idx="2">
                  <c:v>Custom Hire (one line-item)</c:v>
                </c:pt>
                <c:pt idx="3">
                  <c:v>Miscellaneous</c:v>
                </c:pt>
                <c:pt idx="4">
                  <c:v>Utilities</c:v>
                </c:pt>
                <c:pt idx="5">
                  <c:v>Interest (Operating)</c:v>
                </c:pt>
                <c:pt idx="6">
                  <c:v>Other</c:v>
                </c:pt>
                <c:pt idx="7">
                  <c:v>Farm Insurance</c:v>
                </c:pt>
                <c:pt idx="8">
                  <c:v>Building Leases</c:v>
                </c:pt>
                <c:pt idx="9">
                  <c:v>Real Estate Taxes</c:v>
                </c:pt>
                <c:pt idx="10">
                  <c:v>Interest (Term)</c:v>
                </c:pt>
                <c:pt idx="11">
                  <c:v>Depreciation (Economic not Taxable)</c:v>
                </c:pt>
                <c:pt idx="1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(Main)'!$N$20:$N$28,'Livestock Budget (Main)'!$N$33:$N$38)</c15:sqref>
                  </c15:fullRef>
                </c:ext>
              </c:extLst>
              <c:f>('Livestock Budget (Main)'!$N$20,'Livestock Budget (Main)'!$N$22:$N$25,'Livestock Budget (Main)'!$N$27:$N$28,'Livestock Budget (Main)'!$N$33:$N$38)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AB1-81E0-F0BB974D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Weaning to Feeder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(Main)'!$D$29,'Livestock Budget (Main)'!$I$29,'Livestock Budget (Main)'!$N$29)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C-41EB-BDC2-9C509C8A97F3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Weaning to Feeder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(Main)'!$D$39,'Livestock Budget (Main)'!$I$39,'Livestock Budget (Main)'!$N$39)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C-41EB-BDC2-9C509C8A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36678</xdr:colOff>
      <xdr:row>0</xdr:row>
      <xdr:rowOff>57150</xdr:rowOff>
    </xdr:from>
    <xdr:to>
      <xdr:col>0</xdr:col>
      <xdr:colOff>2663165</xdr:colOff>
      <xdr:row>2</xdr:row>
      <xdr:rowOff>159544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8" y="57150"/>
          <a:ext cx="2626487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97</xdr:row>
      <xdr:rowOff>23815</xdr:rowOff>
    </xdr:from>
    <xdr:to>
      <xdr:col>5</xdr:col>
      <xdr:colOff>1197768</xdr:colOff>
      <xdr:row>125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202405</xdr:colOff>
      <xdr:row>97</xdr:row>
      <xdr:rowOff>23812</xdr:rowOff>
    </xdr:from>
    <xdr:to>
      <xdr:col>15</xdr:col>
      <xdr:colOff>531018</xdr:colOff>
      <xdr:row>125</xdr:row>
      <xdr:rowOff>122872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</xdr:colOff>
      <xdr:row>126</xdr:row>
      <xdr:rowOff>16667</xdr:rowOff>
    </xdr:from>
    <xdr:to>
      <xdr:col>5</xdr:col>
      <xdr:colOff>1197768</xdr:colOff>
      <xdr:row>154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135</xdr:row>
      <xdr:rowOff>185737</xdr:rowOff>
    </xdr:from>
    <xdr:to>
      <xdr:col>15</xdr:col>
      <xdr:colOff>552450</xdr:colOff>
      <xdr:row>154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AD488D-60E8-4A9F-91AE-3E38CC52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10</xdr:col>
      <xdr:colOff>304800</xdr:colOff>
      <xdr:row>29</xdr:row>
      <xdr:rowOff>123822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DF728D-E4A2-48AA-B393-3DA4CF36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20955</xdr:rowOff>
    </xdr:from>
    <xdr:to>
      <xdr:col>20</xdr:col>
      <xdr:colOff>581024</xdr:colOff>
      <xdr:row>29</xdr:row>
      <xdr:rowOff>120015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0BFEFE-9C45-4FD3-B1E5-A452E1BF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7620</xdr:rowOff>
    </xdr:from>
    <xdr:to>
      <xdr:col>10</xdr:col>
      <xdr:colOff>259080</xdr:colOff>
      <xdr:row>59</xdr:row>
      <xdr:rowOff>133828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ADC213-1689-4A3D-8D48-262D54B49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297180</xdr:colOff>
      <xdr:row>40</xdr:row>
      <xdr:rowOff>182880</xdr:rowOff>
    </xdr:from>
    <xdr:to>
      <xdr:col>20</xdr:col>
      <xdr:colOff>571500</xdr:colOff>
      <xdr:row>59</xdr:row>
      <xdr:rowOff>140017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B6860-2D99-4418-AE9A-83287376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4</xdr:row>
      <xdr:rowOff>14287</xdr:rowOff>
    </xdr:from>
    <xdr:ext cx="2681733" cy="519113"/>
    <xdr:pic>
      <xdr:nvPicPr>
        <xdr:cNvPr id="2" name="Picture 1">
          <a:extLst>
            <a:ext uri="{FF2B5EF4-FFF2-40B4-BE49-F238E27FC236}">
              <a16:creationId xmlns:a16="http://schemas.microsoft.com/office/drawing/2014/main" id="{E155DB95-74DC-457B-A63F-4B49E0EF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7953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25</xdr:row>
      <xdr:rowOff>0</xdr:rowOff>
    </xdr:from>
    <xdr:to>
      <xdr:col>5</xdr:col>
      <xdr:colOff>1391413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bin.umn.ed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2"/>
  <sheetViews>
    <sheetView tabSelected="1" zoomScale="80" zoomScaleNormal="80" workbookViewId="0">
      <selection activeCell="C23" sqref="C23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390" t="s">
        <v>494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2"/>
    </row>
    <row r="2" spans="1:18" ht="15" customHeight="1">
      <c r="A2" s="393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5"/>
    </row>
    <row r="3" spans="1:18" ht="15.75">
      <c r="A3" s="387" t="s">
        <v>259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9"/>
    </row>
    <row r="4" spans="1:18" ht="15.75">
      <c r="A4" s="387" t="s">
        <v>258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9"/>
    </row>
    <row r="5" spans="1:18" ht="15.75">
      <c r="A5" s="387" t="s">
        <v>442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9"/>
    </row>
    <row r="6" spans="1:18" ht="15.75">
      <c r="A6" s="387" t="s">
        <v>375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9"/>
    </row>
    <row r="7" spans="1:18" ht="16.5" customHeight="1" thickBot="1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60"/>
    </row>
    <row r="8" spans="1:18" ht="16.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19"/>
      <c r="N8" s="19"/>
      <c r="O8" s="19"/>
      <c r="P8" s="19"/>
      <c r="Q8" s="19"/>
      <c r="R8" s="20"/>
    </row>
    <row r="9" spans="1:18" ht="20.100000000000001" customHeight="1">
      <c r="A9" s="21" t="s">
        <v>166</v>
      </c>
      <c r="B9" s="22" t="s">
        <v>376</v>
      </c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4"/>
    </row>
    <row r="10" spans="1:18" ht="20.100000000000001" customHeight="1" thickBo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20"/>
    </row>
    <row r="11" spans="1:18" ht="20.100000000000001" customHeight="1" thickBot="1">
      <c r="A11" s="17"/>
      <c r="B11" s="18"/>
      <c r="C11" s="251" t="s">
        <v>483</v>
      </c>
      <c r="D11" s="252" t="s">
        <v>370</v>
      </c>
      <c r="E11" s="396" t="s">
        <v>484</v>
      </c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7"/>
    </row>
    <row r="12" spans="1:18" ht="20.100000000000001" customHeight="1" thickBot="1">
      <c r="A12" s="17"/>
      <c r="B12" s="18"/>
      <c r="C12" s="296" t="s">
        <v>489</v>
      </c>
      <c r="D12" s="297" t="s">
        <v>370</v>
      </c>
      <c r="E12" s="248" t="s">
        <v>490</v>
      </c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9"/>
    </row>
    <row r="13" spans="1:18" ht="20.100000000000001" customHeight="1" thickBot="1">
      <c r="A13" s="17"/>
      <c r="B13" s="18"/>
      <c r="C13" s="251" t="s">
        <v>460</v>
      </c>
      <c r="D13" s="252" t="s">
        <v>370</v>
      </c>
      <c r="E13" s="253" t="s">
        <v>461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5"/>
    </row>
    <row r="14" spans="1:18" ht="20.100000000000001" hidden="1" customHeight="1">
      <c r="A14" s="17"/>
      <c r="B14" s="18"/>
      <c r="C14" s="286" t="s">
        <v>436</v>
      </c>
      <c r="D14" s="287" t="s">
        <v>370</v>
      </c>
      <c r="E14" s="383" t="s">
        <v>462</v>
      </c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4"/>
    </row>
    <row r="15" spans="1:18" ht="20.100000000000001" hidden="1" customHeight="1" thickBot="1">
      <c r="A15" s="256"/>
      <c r="B15" s="18"/>
      <c r="C15" s="288"/>
      <c r="D15" s="289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6"/>
    </row>
    <row r="16" spans="1:18" ht="20.100000000000001" customHeight="1">
      <c r="A16" s="256"/>
      <c r="B16" s="18"/>
      <c r="C16" s="331" t="s">
        <v>525</v>
      </c>
      <c r="D16" s="332" t="s">
        <v>370</v>
      </c>
      <c r="E16" s="379" t="s">
        <v>526</v>
      </c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80"/>
    </row>
    <row r="17" spans="1:18" ht="20.100000000000001" customHeight="1" thickBot="1">
      <c r="A17" s="256"/>
      <c r="B17" s="18"/>
      <c r="C17" s="333"/>
      <c r="D17" s="334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2"/>
    </row>
    <row r="18" spans="1:18" ht="20.100000000000001" customHeight="1">
      <c r="A18" s="17"/>
      <c r="B18" s="18"/>
      <c r="C18" s="25"/>
      <c r="D18" s="25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</row>
    <row r="19" spans="1:18" ht="20.100000000000001" customHeight="1">
      <c r="A19" s="21" t="s">
        <v>167</v>
      </c>
      <c r="B19" s="22" t="s">
        <v>257</v>
      </c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19"/>
      <c r="O19" s="19"/>
      <c r="P19" s="19"/>
      <c r="Q19" s="19"/>
      <c r="R19" s="20"/>
    </row>
    <row r="20" spans="1:18">
      <c r="A20" s="25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5.75" thickBo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1:18" ht="15.75">
      <c r="A22" s="11"/>
      <c r="B22" s="2"/>
    </row>
  </sheetData>
  <sheetProtection algorithmName="SHA-512" hashValue="598QC98oMbuKJHNZUqh+JsifoPzRCP019cV6BtdNP6ZrF6/Xln6OS9K6dfV5awQl6ewBL7vVcubYRT0HJfb5cg==" saltValue="fMCVNA8BQ42OkIj5QVleGg==" spinCount="100000" sheet="1" objects="1" scenarios="1"/>
  <mergeCells count="8">
    <mergeCell ref="E16:R17"/>
    <mergeCell ref="E14:R15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57"/>
  <sheetViews>
    <sheetView zoomScaleNormal="100" workbookViewId="0">
      <pane xSplit="1" topLeftCell="B1" activePane="topRight" state="frozen"/>
      <selection pane="topRight" activeCell="R44" sqref="R44"/>
    </sheetView>
  </sheetViews>
  <sheetFormatPr defaultColWidth="9.140625" defaultRowHeight="18.75"/>
  <cols>
    <col min="1" max="1" width="41.42578125" style="7" customWidth="1"/>
    <col min="2" max="2" width="2.42578125" style="7" customWidth="1"/>
    <col min="3" max="3" width="12" style="7" customWidth="1"/>
    <col min="4" max="4" width="13.85546875" style="7" customWidth="1"/>
    <col min="5" max="5" width="6.7109375" style="7" customWidth="1"/>
    <col min="6" max="6" width="18.42578125" style="7" bestFit="1" customWidth="1"/>
    <col min="7" max="7" width="2.42578125" style="7" customWidth="1"/>
    <col min="8" max="8" width="12.140625" style="7" bestFit="1" customWidth="1"/>
    <col min="9" max="9" width="13.85546875" style="7" customWidth="1"/>
    <col min="10" max="10" width="6.7109375" style="7" customWidth="1"/>
    <col min="11" max="11" width="19.140625" style="7" bestFit="1" customWidth="1"/>
    <col min="12" max="12" width="2.42578125" style="7" customWidth="1"/>
    <col min="13" max="13" width="12" style="7" customWidth="1"/>
    <col min="14" max="14" width="13.85546875" style="7" customWidth="1"/>
    <col min="15" max="15" width="6.7109375" style="7" customWidth="1"/>
    <col min="16" max="16" width="19.140625" style="7" bestFit="1" customWidth="1"/>
    <col min="17" max="17" width="10.140625" style="6" customWidth="1"/>
    <col min="18" max="24" width="9.140625" style="7" customWidth="1"/>
    <col min="25" max="16384" width="9.140625" style="7"/>
  </cols>
  <sheetData>
    <row r="1" spans="1:16" ht="15.75" customHeight="1">
      <c r="A1" s="401" t="s">
        <v>494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3"/>
    </row>
    <row r="2" spans="1:16" ht="15.75" customHeight="1">
      <c r="A2" s="404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6"/>
    </row>
    <row r="3" spans="1:16" ht="15.75" customHeight="1" thickBot="1">
      <c r="A3" s="407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1:16" ht="19.5" thickBot="1">
      <c r="A4" s="8"/>
      <c r="B4" s="13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21.75" thickBot="1">
      <c r="A5" s="15"/>
      <c r="B5" s="335"/>
      <c r="C5" s="335"/>
      <c r="D5" s="410" t="s">
        <v>495</v>
      </c>
      <c r="E5" s="411"/>
      <c r="F5" s="412"/>
      <c r="G5" s="335"/>
      <c r="H5" s="335"/>
      <c r="I5" s="410" t="s">
        <v>491</v>
      </c>
      <c r="J5" s="411"/>
      <c r="K5" s="412"/>
      <c r="L5" s="335"/>
      <c r="M5" s="335"/>
      <c r="N5" s="410" t="s">
        <v>492</v>
      </c>
      <c r="O5" s="411"/>
      <c r="P5" s="412"/>
    </row>
    <row r="6" spans="1:16" ht="19.5" hidden="1" thickBot="1">
      <c r="A6" s="190" t="s">
        <v>391</v>
      </c>
      <c r="B6" s="336"/>
      <c r="C6" s="336"/>
      <c r="D6" s="415" t="s">
        <v>388</v>
      </c>
      <c r="E6" s="416"/>
      <c r="F6" s="417"/>
      <c r="G6" s="336"/>
      <c r="H6" s="336"/>
      <c r="I6" s="415" t="s">
        <v>390</v>
      </c>
      <c r="J6" s="416"/>
      <c r="K6" s="417"/>
      <c r="L6" s="336"/>
      <c r="M6" s="336"/>
      <c r="N6" s="415" t="s">
        <v>389</v>
      </c>
      <c r="O6" s="416"/>
      <c r="P6" s="418"/>
    </row>
    <row r="7" spans="1:16" ht="16.5" customHeight="1">
      <c r="A7" s="188" t="s">
        <v>57</v>
      </c>
      <c r="B7" s="192"/>
      <c r="C7" s="337" t="s">
        <v>451</v>
      </c>
      <c r="D7" s="64"/>
      <c r="E7" s="338"/>
      <c r="F7" s="65"/>
      <c r="G7" s="192"/>
      <c r="H7" s="337" t="s">
        <v>451</v>
      </c>
      <c r="I7" s="64"/>
      <c r="J7" s="338"/>
      <c r="K7" s="65"/>
      <c r="L7" s="192"/>
      <c r="M7" s="337" t="s">
        <v>451</v>
      </c>
      <c r="N7" s="64"/>
      <c r="O7" s="338"/>
      <c r="P7" s="307"/>
    </row>
    <row r="8" spans="1:16" ht="16.5" customHeight="1">
      <c r="A8" s="66" t="s">
        <v>298</v>
      </c>
      <c r="B8" s="339"/>
      <c r="C8" s="337" t="s">
        <v>452</v>
      </c>
      <c r="D8" s="189" t="s">
        <v>58</v>
      </c>
      <c r="E8" s="340"/>
      <c r="F8" s="65"/>
      <c r="G8" s="341"/>
      <c r="H8" s="337" t="s">
        <v>452</v>
      </c>
      <c r="I8" s="189" t="s">
        <v>58</v>
      </c>
      <c r="J8" s="340"/>
      <c r="K8" s="65"/>
      <c r="L8" s="341"/>
      <c r="M8" s="337" t="s">
        <v>452</v>
      </c>
      <c r="N8" s="189" t="s">
        <v>58</v>
      </c>
      <c r="O8" s="340"/>
      <c r="P8" s="307"/>
    </row>
    <row r="9" spans="1:16" ht="16.149999999999999" customHeight="1">
      <c r="A9" s="67" t="s">
        <v>499</v>
      </c>
      <c r="B9" s="342"/>
      <c r="C9" s="279">
        <v>1.36</v>
      </c>
      <c r="D9" s="76">
        <v>0</v>
      </c>
      <c r="E9" s="68"/>
      <c r="F9" s="72" t="s">
        <v>500</v>
      </c>
      <c r="G9" s="343"/>
      <c r="H9" s="279">
        <v>8.5500000000000007</v>
      </c>
      <c r="I9" s="76">
        <v>0</v>
      </c>
      <c r="J9" s="68"/>
      <c r="K9" s="72" t="s">
        <v>500</v>
      </c>
      <c r="L9" s="343"/>
      <c r="M9" s="279">
        <v>9.86</v>
      </c>
      <c r="N9" s="87">
        <v>0</v>
      </c>
      <c r="O9" s="68"/>
      <c r="P9" s="293" t="s">
        <v>500</v>
      </c>
    </row>
    <row r="10" spans="1:16" ht="16.5" customHeight="1">
      <c r="A10" s="67" t="s">
        <v>501</v>
      </c>
      <c r="B10" s="342"/>
      <c r="C10" s="305">
        <v>27973</v>
      </c>
      <c r="D10" s="306">
        <v>0</v>
      </c>
      <c r="E10" s="344"/>
      <c r="F10" s="72" t="s">
        <v>502</v>
      </c>
      <c r="G10" s="345"/>
      <c r="H10" s="305">
        <v>8141</v>
      </c>
      <c r="I10" s="306">
        <v>0</v>
      </c>
      <c r="J10" s="344"/>
      <c r="K10" s="72" t="s">
        <v>502</v>
      </c>
      <c r="L10" s="345"/>
      <c r="M10" s="280">
        <v>7754</v>
      </c>
      <c r="N10" s="301">
        <v>0</v>
      </c>
      <c r="O10" s="344"/>
      <c r="P10" s="293" t="s">
        <v>502</v>
      </c>
    </row>
    <row r="11" spans="1:16" ht="16.5" customHeight="1">
      <c r="A11" s="67"/>
      <c r="B11" s="73"/>
      <c r="C11" s="281"/>
      <c r="D11" s="74"/>
      <c r="E11" s="344"/>
      <c r="F11" s="72"/>
      <c r="G11" s="345"/>
      <c r="H11" s="281"/>
      <c r="I11" s="74"/>
      <c r="J11" s="344"/>
      <c r="K11" s="72"/>
      <c r="L11" s="345"/>
      <c r="M11" s="281"/>
      <c r="N11" s="74"/>
      <c r="O11" s="344"/>
      <c r="P11" s="293"/>
    </row>
    <row r="12" spans="1:16" ht="16.5" customHeight="1">
      <c r="A12" s="75" t="s">
        <v>387</v>
      </c>
      <c r="B12" s="346"/>
      <c r="C12" s="282">
        <v>0</v>
      </c>
      <c r="D12" s="76">
        <v>0</v>
      </c>
      <c r="E12" s="347"/>
      <c r="F12" s="77"/>
      <c r="G12" s="78"/>
      <c r="H12" s="282">
        <v>0</v>
      </c>
      <c r="I12" s="76">
        <v>0</v>
      </c>
      <c r="J12" s="347"/>
      <c r="K12" s="77"/>
      <c r="L12" s="78"/>
      <c r="M12" s="282">
        <v>0</v>
      </c>
      <c r="N12" s="76">
        <v>0</v>
      </c>
      <c r="O12" s="347"/>
      <c r="P12" s="294"/>
    </row>
    <row r="13" spans="1:16" ht="16.5" customHeight="1">
      <c r="A13" s="75" t="s">
        <v>482</v>
      </c>
      <c r="B13" s="346"/>
      <c r="C13" s="282">
        <v>4.43</v>
      </c>
      <c r="D13" s="76">
        <v>0</v>
      </c>
      <c r="E13" s="347"/>
      <c r="F13" s="77"/>
      <c r="G13" s="78"/>
      <c r="H13" s="282">
        <v>8.41</v>
      </c>
      <c r="I13" s="76">
        <v>0</v>
      </c>
      <c r="J13" s="347"/>
      <c r="K13" s="77"/>
      <c r="L13" s="78"/>
      <c r="M13" s="282">
        <v>6.27</v>
      </c>
      <c r="N13" s="76">
        <v>0</v>
      </c>
      <c r="O13" s="347"/>
      <c r="P13" s="294"/>
    </row>
    <row r="14" spans="1:16" ht="16.5" customHeight="1">
      <c r="A14" s="67"/>
      <c r="B14" s="73"/>
      <c r="C14" s="283"/>
      <c r="D14" s="79"/>
      <c r="E14" s="344"/>
      <c r="F14" s="72"/>
      <c r="G14" s="345"/>
      <c r="H14" s="283"/>
      <c r="I14" s="79"/>
      <c r="J14" s="344"/>
      <c r="K14" s="72"/>
      <c r="L14" s="345"/>
      <c r="M14" s="283"/>
      <c r="N14" s="79"/>
      <c r="O14" s="344"/>
      <c r="P14" s="293"/>
    </row>
    <row r="15" spans="1:16" ht="16.5" customHeight="1">
      <c r="A15" s="413" t="s">
        <v>299</v>
      </c>
      <c r="B15" s="419"/>
      <c r="C15" s="309" t="s">
        <v>500</v>
      </c>
      <c r="D15" s="80" t="s">
        <v>500</v>
      </c>
      <c r="E15" s="80"/>
      <c r="F15" s="300" t="s">
        <v>524</v>
      </c>
      <c r="G15" s="348"/>
      <c r="H15" s="309" t="s">
        <v>500</v>
      </c>
      <c r="I15" s="80" t="s">
        <v>500</v>
      </c>
      <c r="J15" s="80"/>
      <c r="K15" s="300" t="s">
        <v>524</v>
      </c>
      <c r="L15" s="348"/>
      <c r="M15" s="309" t="s">
        <v>500</v>
      </c>
      <c r="N15" s="80" t="s">
        <v>500</v>
      </c>
      <c r="O15" s="80"/>
      <c r="P15" s="349" t="s">
        <v>524</v>
      </c>
    </row>
    <row r="16" spans="1:16" ht="16.5" customHeight="1" thickBot="1">
      <c r="A16" s="414"/>
      <c r="B16" s="419"/>
      <c r="C16" s="304">
        <f>C9+C12+C13</f>
        <v>5.79</v>
      </c>
      <c r="D16" s="82">
        <f>D9+D12+D13</f>
        <v>0</v>
      </c>
      <c r="E16" s="81"/>
      <c r="F16" s="82">
        <f>D16*$D$10</f>
        <v>0</v>
      </c>
      <c r="G16" s="83"/>
      <c r="H16" s="304">
        <f>H9+H12+H13</f>
        <v>16.96</v>
      </c>
      <c r="I16" s="82">
        <f>I9+I12+I13</f>
        <v>0</v>
      </c>
      <c r="J16" s="81"/>
      <c r="K16" s="82">
        <f>I16*$I$10</f>
        <v>0</v>
      </c>
      <c r="L16" s="83"/>
      <c r="M16" s="304">
        <f>M9+M12+M13</f>
        <v>16.13</v>
      </c>
      <c r="N16" s="82">
        <f>N9+N12+N13</f>
        <v>0</v>
      </c>
      <c r="O16" s="81"/>
      <c r="P16" s="295">
        <f>N16*$N$10</f>
        <v>0</v>
      </c>
    </row>
    <row r="17" spans="1:24" ht="16.5" customHeight="1" thickTop="1">
      <c r="A17" s="67"/>
      <c r="B17" s="342"/>
      <c r="C17" s="350"/>
      <c r="D17" s="84"/>
      <c r="E17" s="345"/>
      <c r="F17" s="71"/>
      <c r="G17" s="344"/>
      <c r="H17" s="350"/>
      <c r="I17" s="84"/>
      <c r="J17" s="345"/>
      <c r="K17" s="71"/>
      <c r="L17" s="344"/>
      <c r="M17" s="350"/>
      <c r="N17" s="84"/>
      <c r="O17" s="345"/>
      <c r="P17" s="85"/>
    </row>
    <row r="18" spans="1:24" ht="16.5" customHeight="1">
      <c r="A18" s="267" t="s">
        <v>465</v>
      </c>
      <c r="B18" s="351"/>
      <c r="C18" s="350"/>
      <c r="D18" s="191" t="s">
        <v>58</v>
      </c>
      <c r="E18" s="343"/>
      <c r="F18" s="69"/>
      <c r="G18" s="343"/>
      <c r="H18" s="350"/>
      <c r="I18" s="191" t="s">
        <v>58</v>
      </c>
      <c r="J18" s="343"/>
      <c r="K18" s="69"/>
      <c r="L18" s="343"/>
      <c r="M18" s="350"/>
      <c r="N18" s="191" t="s">
        <v>58</v>
      </c>
      <c r="O18" s="352"/>
      <c r="P18" s="85"/>
    </row>
    <row r="19" spans="1:24" ht="16.149999999999999" customHeight="1">
      <c r="A19" s="268" t="s">
        <v>466</v>
      </c>
      <c r="B19" s="351"/>
      <c r="C19" s="350"/>
      <c r="D19" s="80" t="s">
        <v>500</v>
      </c>
      <c r="E19" s="80"/>
      <c r="F19" s="300" t="s">
        <v>524</v>
      </c>
      <c r="G19" s="348"/>
      <c r="H19" s="350"/>
      <c r="I19" s="80" t="s">
        <v>500</v>
      </c>
      <c r="J19" s="80"/>
      <c r="K19" s="300" t="s">
        <v>524</v>
      </c>
      <c r="L19" s="348"/>
      <c r="M19" s="350"/>
      <c r="N19" s="80" t="s">
        <v>500</v>
      </c>
      <c r="O19" s="80"/>
      <c r="P19" s="349" t="s">
        <v>524</v>
      </c>
    </row>
    <row r="20" spans="1:24" ht="16.5" customHeight="1">
      <c r="A20" s="67" t="s">
        <v>48</v>
      </c>
      <c r="B20" s="342"/>
      <c r="C20" s="284">
        <v>0.24</v>
      </c>
      <c r="D20" s="87">
        <v>0</v>
      </c>
      <c r="E20" s="88">
        <f t="shared" ref="E20:E28" si="0">D20</f>
        <v>0</v>
      </c>
      <c r="F20" s="89">
        <f t="shared" ref="F20:F21" si="1">D20*$D$10</f>
        <v>0</v>
      </c>
      <c r="G20" s="344"/>
      <c r="H20" s="284">
        <v>0.33</v>
      </c>
      <c r="I20" s="87">
        <v>0</v>
      </c>
      <c r="J20" s="88">
        <f t="shared" ref="J20:J28" si="2">I20</f>
        <v>0</v>
      </c>
      <c r="K20" s="89">
        <f t="shared" ref="K20:K21" si="3">I20*$I$10</f>
        <v>0</v>
      </c>
      <c r="L20" s="344"/>
      <c r="M20" s="284">
        <v>0.45</v>
      </c>
      <c r="N20" s="87">
        <v>0</v>
      </c>
      <c r="O20" s="88">
        <f t="shared" ref="O20:O28" si="4">N20</f>
        <v>0</v>
      </c>
      <c r="P20" s="90">
        <f t="shared" ref="P20:P21" si="5">N20*$N$10</f>
        <v>0</v>
      </c>
      <c r="Q20" s="14"/>
      <c r="R20" s="178"/>
      <c r="S20" s="178"/>
      <c r="T20" s="178"/>
      <c r="U20" s="178"/>
      <c r="V20" s="178"/>
      <c r="W20" s="178"/>
      <c r="X20" s="178"/>
    </row>
    <row r="21" spans="1:24" ht="16.5" customHeight="1">
      <c r="A21" s="67" t="s">
        <v>44</v>
      </c>
      <c r="B21" s="342"/>
      <c r="C21" s="284">
        <v>0.13</v>
      </c>
      <c r="D21" s="87">
        <v>0</v>
      </c>
      <c r="E21" s="88">
        <f t="shared" si="0"/>
        <v>0</v>
      </c>
      <c r="F21" s="89">
        <f t="shared" si="1"/>
        <v>0</v>
      </c>
      <c r="G21" s="344"/>
      <c r="H21" s="284">
        <v>0.81</v>
      </c>
      <c r="I21" s="87">
        <v>0</v>
      </c>
      <c r="J21" s="88">
        <f t="shared" si="2"/>
        <v>0</v>
      </c>
      <c r="K21" s="89">
        <f t="shared" si="3"/>
        <v>0</v>
      </c>
      <c r="L21" s="344"/>
      <c r="M21" s="284">
        <v>0.54</v>
      </c>
      <c r="N21" s="87">
        <v>0</v>
      </c>
      <c r="O21" s="88">
        <f t="shared" si="4"/>
        <v>0</v>
      </c>
      <c r="P21" s="90">
        <f t="shared" si="5"/>
        <v>0</v>
      </c>
      <c r="Q21" s="14"/>
      <c r="R21" s="178"/>
      <c r="S21" s="178"/>
      <c r="T21" s="178"/>
      <c r="U21" s="178"/>
      <c r="V21" s="178"/>
      <c r="W21" s="178"/>
      <c r="X21" s="178"/>
    </row>
    <row r="22" spans="1:24" ht="16.5" customHeight="1">
      <c r="A22" s="67" t="s">
        <v>47</v>
      </c>
      <c r="B22" s="353"/>
      <c r="C22" s="284">
        <v>0</v>
      </c>
      <c r="D22" s="87">
        <v>0</v>
      </c>
      <c r="E22" s="88">
        <f t="shared" si="0"/>
        <v>0</v>
      </c>
      <c r="F22" s="89">
        <f>D22*$D$10</f>
        <v>0</v>
      </c>
      <c r="G22" s="344"/>
      <c r="H22" s="284">
        <v>1.99</v>
      </c>
      <c r="I22" s="87">
        <v>0</v>
      </c>
      <c r="J22" s="88">
        <f t="shared" si="2"/>
        <v>0</v>
      </c>
      <c r="K22" s="89">
        <f>I22*$I$10</f>
        <v>0</v>
      </c>
      <c r="L22" s="344"/>
      <c r="M22" s="284">
        <v>1.68</v>
      </c>
      <c r="N22" s="87">
        <v>0</v>
      </c>
      <c r="O22" s="88">
        <f t="shared" si="4"/>
        <v>0</v>
      </c>
      <c r="P22" s="90">
        <f>N22*$N$10</f>
        <v>0</v>
      </c>
      <c r="Q22" s="14"/>
      <c r="S22" s="12"/>
      <c r="T22" s="12"/>
      <c r="U22" s="12"/>
      <c r="V22" s="12"/>
    </row>
    <row r="23" spans="1:24" ht="16.5" customHeight="1">
      <c r="A23" s="67" t="s">
        <v>498</v>
      </c>
      <c r="B23" s="342"/>
      <c r="C23" s="284">
        <v>0.05</v>
      </c>
      <c r="D23" s="87">
        <v>0</v>
      </c>
      <c r="E23" s="88">
        <f t="shared" si="0"/>
        <v>0</v>
      </c>
      <c r="F23" s="89">
        <f t="shared" ref="F23:F28" si="6">D23*$D$10</f>
        <v>0</v>
      </c>
      <c r="G23" s="344"/>
      <c r="H23" s="284">
        <v>0.31</v>
      </c>
      <c r="I23" s="87">
        <v>0</v>
      </c>
      <c r="J23" s="88">
        <f t="shared" si="2"/>
        <v>0</v>
      </c>
      <c r="K23" s="89">
        <f t="shared" ref="K23:K28" si="7">I23*$I$10</f>
        <v>0</v>
      </c>
      <c r="L23" s="344"/>
      <c r="M23" s="284">
        <v>0.38</v>
      </c>
      <c r="N23" s="87">
        <v>0</v>
      </c>
      <c r="O23" s="88">
        <f t="shared" si="4"/>
        <v>0</v>
      </c>
      <c r="P23" s="90">
        <f t="shared" ref="P23:P28" si="8">N23*$N$10</f>
        <v>0</v>
      </c>
      <c r="Q23" s="14"/>
    </row>
    <row r="24" spans="1:24" ht="17.25" customHeight="1">
      <c r="A24" s="67" t="s">
        <v>486</v>
      </c>
      <c r="B24" s="342"/>
      <c r="C24" s="284">
        <f>0+0.33</f>
        <v>0.33</v>
      </c>
      <c r="D24" s="87">
        <v>0</v>
      </c>
      <c r="E24" s="88">
        <f t="shared" si="0"/>
        <v>0</v>
      </c>
      <c r="F24" s="89">
        <f t="shared" si="6"/>
        <v>0</v>
      </c>
      <c r="G24" s="344"/>
      <c r="H24" s="284">
        <f>0.03+0.51</f>
        <v>0.54</v>
      </c>
      <c r="I24" s="87">
        <v>0</v>
      </c>
      <c r="J24" s="88">
        <f t="shared" si="2"/>
        <v>0</v>
      </c>
      <c r="K24" s="89">
        <f t="shared" si="7"/>
        <v>0</v>
      </c>
      <c r="L24" s="344"/>
      <c r="M24" s="284">
        <f>0.02+0.41</f>
        <v>0.43</v>
      </c>
      <c r="N24" s="87">
        <v>0</v>
      </c>
      <c r="O24" s="88">
        <f t="shared" si="4"/>
        <v>0</v>
      </c>
      <c r="P24" s="90">
        <f t="shared" si="8"/>
        <v>0</v>
      </c>
      <c r="Q24" s="14"/>
    </row>
    <row r="25" spans="1:24" ht="16.5" customHeight="1">
      <c r="A25" s="67" t="s">
        <v>50</v>
      </c>
      <c r="B25" s="342"/>
      <c r="C25" s="284">
        <f>0.06+0.31</f>
        <v>0.37</v>
      </c>
      <c r="D25" s="87">
        <v>0</v>
      </c>
      <c r="E25" s="88">
        <f t="shared" si="0"/>
        <v>0</v>
      </c>
      <c r="F25" s="89">
        <f t="shared" si="6"/>
        <v>0</v>
      </c>
      <c r="G25" s="344"/>
      <c r="H25" s="284">
        <f>0.69+0.62</f>
        <v>1.31</v>
      </c>
      <c r="I25" s="76">
        <v>0</v>
      </c>
      <c r="J25" s="88">
        <f t="shared" si="2"/>
        <v>0</v>
      </c>
      <c r="K25" s="89">
        <f t="shared" si="7"/>
        <v>0</v>
      </c>
      <c r="L25" s="344"/>
      <c r="M25" s="284">
        <f>0.61+0.62</f>
        <v>1.23</v>
      </c>
      <c r="N25" s="87">
        <v>0</v>
      </c>
      <c r="O25" s="88">
        <f t="shared" si="4"/>
        <v>0</v>
      </c>
      <c r="P25" s="90">
        <f t="shared" si="8"/>
        <v>0</v>
      </c>
      <c r="Q25" s="14"/>
    </row>
    <row r="26" spans="1:24" ht="16.5" customHeight="1">
      <c r="A26" s="67" t="s">
        <v>379</v>
      </c>
      <c r="B26" s="342"/>
      <c r="C26" s="284">
        <f>0.1+0.28</f>
        <v>0.38</v>
      </c>
      <c r="D26" s="87">
        <v>0</v>
      </c>
      <c r="E26" s="88">
        <f t="shared" si="0"/>
        <v>0</v>
      </c>
      <c r="F26" s="89">
        <f t="shared" si="6"/>
        <v>0</v>
      </c>
      <c r="G26" s="354"/>
      <c r="H26" s="284">
        <f>0.85+0.3</f>
        <v>1.1499999999999999</v>
      </c>
      <c r="I26" s="87">
        <v>0</v>
      </c>
      <c r="J26" s="88">
        <f t="shared" si="2"/>
        <v>0</v>
      </c>
      <c r="K26" s="89">
        <f t="shared" si="7"/>
        <v>0</v>
      </c>
      <c r="L26" s="354"/>
      <c r="M26" s="284">
        <f>0.71+0.29</f>
        <v>1</v>
      </c>
      <c r="N26" s="87">
        <v>0</v>
      </c>
      <c r="O26" s="88">
        <f t="shared" si="4"/>
        <v>0</v>
      </c>
      <c r="P26" s="90">
        <f t="shared" si="8"/>
        <v>0</v>
      </c>
      <c r="Q26" s="14"/>
    </row>
    <row r="27" spans="1:24" ht="16.5" customHeight="1">
      <c r="A27" s="70" t="s">
        <v>437</v>
      </c>
      <c r="B27" s="342"/>
      <c r="C27" s="284">
        <v>0.04</v>
      </c>
      <c r="D27" s="76">
        <v>0</v>
      </c>
      <c r="E27" s="88">
        <f t="shared" si="0"/>
        <v>0</v>
      </c>
      <c r="F27" s="89">
        <f t="shared" si="6"/>
        <v>0</v>
      </c>
      <c r="G27" s="344"/>
      <c r="H27" s="284">
        <v>0.18</v>
      </c>
      <c r="I27" s="87">
        <v>0</v>
      </c>
      <c r="J27" s="88">
        <f t="shared" si="2"/>
        <v>0</v>
      </c>
      <c r="K27" s="89">
        <f t="shared" si="7"/>
        <v>0</v>
      </c>
      <c r="L27" s="344"/>
      <c r="M27" s="284">
        <v>0.23</v>
      </c>
      <c r="N27" s="87">
        <v>0</v>
      </c>
      <c r="O27" s="88">
        <f t="shared" si="4"/>
        <v>0</v>
      </c>
      <c r="P27" s="90">
        <f t="shared" si="8"/>
        <v>0</v>
      </c>
      <c r="Q27" s="14"/>
    </row>
    <row r="28" spans="1:24" ht="16.5" customHeight="1">
      <c r="A28" s="67" t="s">
        <v>377</v>
      </c>
      <c r="B28" s="342"/>
      <c r="C28" s="284">
        <v>0.04</v>
      </c>
      <c r="D28" s="76">
        <v>0</v>
      </c>
      <c r="E28" s="88">
        <f t="shared" si="0"/>
        <v>0</v>
      </c>
      <c r="F28" s="89">
        <f t="shared" si="6"/>
        <v>0</v>
      </c>
      <c r="G28" s="354"/>
      <c r="H28" s="284">
        <v>0.85</v>
      </c>
      <c r="I28" s="87">
        <v>0</v>
      </c>
      <c r="J28" s="88">
        <f t="shared" si="2"/>
        <v>0</v>
      </c>
      <c r="K28" s="89">
        <f t="shared" si="7"/>
        <v>0</v>
      </c>
      <c r="L28" s="354"/>
      <c r="M28" s="284">
        <v>0.38</v>
      </c>
      <c r="N28" s="87">
        <v>0</v>
      </c>
      <c r="O28" s="88">
        <f t="shared" si="4"/>
        <v>0</v>
      </c>
      <c r="P28" s="90">
        <f t="shared" si="8"/>
        <v>0</v>
      </c>
      <c r="Q28" s="14"/>
      <c r="S28" s="12"/>
      <c r="T28" s="12"/>
    </row>
    <row r="29" spans="1:24" ht="16.5" customHeight="1" thickBot="1">
      <c r="A29" s="269" t="s">
        <v>467</v>
      </c>
      <c r="B29" s="355"/>
      <c r="C29" s="194">
        <f>SUM(C20:C28)</f>
        <v>1.58</v>
      </c>
      <c r="D29" s="92">
        <f>SUM(D20:D28)</f>
        <v>0</v>
      </c>
      <c r="E29" s="93"/>
      <c r="F29" s="94">
        <f>SUM(F20:F28)</f>
        <v>0</v>
      </c>
      <c r="G29" s="356"/>
      <c r="H29" s="194">
        <f>SUM(H20:H28)</f>
        <v>7.4699999999999989</v>
      </c>
      <c r="I29" s="92">
        <f>SUM(I20:I28)</f>
        <v>0</v>
      </c>
      <c r="J29" s="93"/>
      <c r="K29" s="94">
        <f>SUM(K20:K28)</f>
        <v>0</v>
      </c>
      <c r="L29" s="356"/>
      <c r="M29" s="194">
        <f>SUM(M20:M28)</f>
        <v>6.32</v>
      </c>
      <c r="N29" s="92">
        <f>SUM(N20:N28)</f>
        <v>0</v>
      </c>
      <c r="O29" s="93"/>
      <c r="P29" s="95">
        <f>SUM(P20:P28)</f>
        <v>0</v>
      </c>
      <c r="Q29" s="14"/>
      <c r="S29" s="12"/>
      <c r="T29" s="12"/>
    </row>
    <row r="30" spans="1:24" ht="16.5" customHeight="1" thickTop="1">
      <c r="A30" s="270" t="s">
        <v>468</v>
      </c>
      <c r="B30" s="357"/>
      <c r="C30" s="302">
        <f>C16-C29</f>
        <v>4.21</v>
      </c>
      <c r="D30" s="303">
        <f>D16-D29</f>
        <v>0</v>
      </c>
      <c r="E30" s="97"/>
      <c r="F30" s="98">
        <f>D30*D10</f>
        <v>0</v>
      </c>
      <c r="G30" s="358"/>
      <c r="H30" s="302">
        <f>H16-H29</f>
        <v>9.490000000000002</v>
      </c>
      <c r="I30" s="96">
        <f>I16-I29</f>
        <v>0</v>
      </c>
      <c r="J30" s="97"/>
      <c r="K30" s="98">
        <f>I30*I10</f>
        <v>0</v>
      </c>
      <c r="L30" s="358"/>
      <c r="M30" s="195">
        <f>M16-M29</f>
        <v>9.8099999999999987</v>
      </c>
      <c r="N30" s="96">
        <f>N16-N29</f>
        <v>0</v>
      </c>
      <c r="O30" s="97"/>
      <c r="P30" s="99">
        <f>N30*N10</f>
        <v>0</v>
      </c>
    </row>
    <row r="31" spans="1:24" ht="16.5" customHeight="1">
      <c r="A31" s="271" t="s">
        <v>469</v>
      </c>
      <c r="B31" s="351"/>
      <c r="C31" s="351"/>
      <c r="D31" s="100"/>
      <c r="E31" s="101"/>
      <c r="F31" s="71"/>
      <c r="G31" s="344"/>
      <c r="H31" s="351"/>
      <c r="I31" s="100"/>
      <c r="J31" s="345"/>
      <c r="K31" s="71"/>
      <c r="L31" s="344"/>
      <c r="M31" s="351"/>
      <c r="N31" s="100"/>
      <c r="O31" s="345"/>
      <c r="P31" s="85"/>
    </row>
    <row r="32" spans="1:24" ht="16.5" customHeight="1">
      <c r="A32" s="102" t="s">
        <v>470</v>
      </c>
      <c r="B32" s="351"/>
      <c r="C32" s="351"/>
      <c r="D32" s="80" t="s">
        <v>500</v>
      </c>
      <c r="E32" s="86"/>
      <c r="F32" s="300" t="s">
        <v>524</v>
      </c>
      <c r="G32" s="348"/>
      <c r="H32" s="351"/>
      <c r="I32" s="80" t="s">
        <v>500</v>
      </c>
      <c r="J32" s="86"/>
      <c r="K32" s="300" t="s">
        <v>524</v>
      </c>
      <c r="L32" s="348"/>
      <c r="M32" s="351"/>
      <c r="N32" s="80" t="s">
        <v>500</v>
      </c>
      <c r="O32" s="86"/>
      <c r="P32" s="349" t="s">
        <v>524</v>
      </c>
      <c r="Q32" s="14"/>
    </row>
    <row r="33" spans="1:17" ht="16.5" customHeight="1">
      <c r="A33" s="272" t="s">
        <v>263</v>
      </c>
      <c r="B33" s="342"/>
      <c r="C33" s="285">
        <v>0.26</v>
      </c>
      <c r="D33" s="87">
        <v>0</v>
      </c>
      <c r="E33" s="88">
        <f t="shared" ref="E33:E38" si="9">D33</f>
        <v>0</v>
      </c>
      <c r="F33" s="89">
        <f t="shared" ref="F33:F38" si="10">D33*$D$10</f>
        <v>0</v>
      </c>
      <c r="G33" s="344"/>
      <c r="H33" s="285">
        <v>0.84</v>
      </c>
      <c r="I33" s="87">
        <v>0</v>
      </c>
      <c r="J33" s="88">
        <f t="shared" ref="J33:J38" si="11">I33</f>
        <v>0</v>
      </c>
      <c r="K33" s="89">
        <f t="shared" ref="K33:K38" si="12">I33*$I$10</f>
        <v>0</v>
      </c>
      <c r="L33" s="344"/>
      <c r="M33" s="285">
        <v>0.84</v>
      </c>
      <c r="N33" s="87">
        <v>0</v>
      </c>
      <c r="O33" s="88">
        <f t="shared" ref="O33:O38" si="13">N33</f>
        <v>0</v>
      </c>
      <c r="P33" s="90">
        <f>N33*$N$10</f>
        <v>0</v>
      </c>
      <c r="Q33" s="14"/>
    </row>
    <row r="34" spans="1:17" ht="16.5" customHeight="1">
      <c r="A34" s="70" t="s">
        <v>493</v>
      </c>
      <c r="B34" s="342"/>
      <c r="C34" s="285">
        <v>0.38</v>
      </c>
      <c r="D34" s="87">
        <v>0</v>
      </c>
      <c r="E34" s="88">
        <f t="shared" ref="E34" si="14">D34</f>
        <v>0</v>
      </c>
      <c r="F34" s="89">
        <f t="shared" si="10"/>
        <v>0</v>
      </c>
      <c r="G34" s="344"/>
      <c r="H34" s="285">
        <v>0.37</v>
      </c>
      <c r="I34" s="87">
        <v>0</v>
      </c>
      <c r="J34" s="88">
        <f t="shared" ref="J34" si="15">I34</f>
        <v>0</v>
      </c>
      <c r="K34" s="89">
        <f t="shared" si="12"/>
        <v>0</v>
      </c>
      <c r="L34" s="344"/>
      <c r="M34" s="285">
        <v>0.24</v>
      </c>
      <c r="N34" s="87">
        <v>0</v>
      </c>
      <c r="O34" s="88"/>
      <c r="P34" s="90"/>
      <c r="Q34" s="14"/>
    </row>
    <row r="35" spans="1:17" ht="16.5" customHeight="1">
      <c r="A35" s="70" t="s">
        <v>392</v>
      </c>
      <c r="B35" s="342"/>
      <c r="C35" s="285">
        <v>7.0000000000000007E-2</v>
      </c>
      <c r="D35" s="87">
        <v>0</v>
      </c>
      <c r="E35" s="88">
        <f t="shared" si="9"/>
        <v>0</v>
      </c>
      <c r="F35" s="89">
        <f t="shared" si="10"/>
        <v>0</v>
      </c>
      <c r="G35" s="344"/>
      <c r="H35" s="285">
        <v>0.37</v>
      </c>
      <c r="I35" s="87">
        <v>0</v>
      </c>
      <c r="J35" s="88">
        <f t="shared" si="11"/>
        <v>0</v>
      </c>
      <c r="K35" s="89">
        <f t="shared" si="12"/>
        <v>0</v>
      </c>
      <c r="L35" s="344"/>
      <c r="M35" s="285">
        <v>0.24</v>
      </c>
      <c r="N35" s="87">
        <v>0</v>
      </c>
      <c r="O35" s="88">
        <f t="shared" si="13"/>
        <v>0</v>
      </c>
      <c r="P35" s="90">
        <f>N35*$N$10</f>
        <v>0</v>
      </c>
    </row>
    <row r="36" spans="1:17" ht="16.5" customHeight="1">
      <c r="A36" s="70" t="s">
        <v>440</v>
      </c>
      <c r="B36" s="342"/>
      <c r="C36" s="285">
        <v>0.56999999999999995</v>
      </c>
      <c r="D36" s="87">
        <v>0</v>
      </c>
      <c r="E36" s="88">
        <f t="shared" si="9"/>
        <v>0</v>
      </c>
      <c r="F36" s="89">
        <f t="shared" si="10"/>
        <v>0</v>
      </c>
      <c r="G36" s="344"/>
      <c r="H36" s="285">
        <v>2.2000000000000002</v>
      </c>
      <c r="I36" s="87">
        <v>0</v>
      </c>
      <c r="J36" s="88">
        <f t="shared" si="11"/>
        <v>0</v>
      </c>
      <c r="K36" s="89">
        <f t="shared" si="12"/>
        <v>0</v>
      </c>
      <c r="L36" s="344"/>
      <c r="M36" s="285">
        <v>1.76</v>
      </c>
      <c r="N36" s="87">
        <v>0</v>
      </c>
      <c r="O36" s="88">
        <f t="shared" si="13"/>
        <v>0</v>
      </c>
      <c r="P36" s="90">
        <f>N36*$N$10</f>
        <v>0</v>
      </c>
      <c r="Q36" s="14"/>
    </row>
    <row r="37" spans="1:17" ht="16.5" customHeight="1">
      <c r="A37" s="70" t="s">
        <v>438</v>
      </c>
      <c r="B37" s="342"/>
      <c r="C37" s="285">
        <v>0.87</v>
      </c>
      <c r="D37" s="87">
        <v>0</v>
      </c>
      <c r="E37" s="88">
        <f t="shared" si="9"/>
        <v>0</v>
      </c>
      <c r="F37" s="89">
        <f t="shared" si="10"/>
        <v>0</v>
      </c>
      <c r="G37" s="354"/>
      <c r="H37" s="285">
        <v>3.7</v>
      </c>
      <c r="I37" s="87">
        <v>0</v>
      </c>
      <c r="J37" s="88">
        <f t="shared" si="11"/>
        <v>0</v>
      </c>
      <c r="K37" s="89">
        <f t="shared" si="12"/>
        <v>0</v>
      </c>
      <c r="L37" s="354"/>
      <c r="M37" s="285">
        <v>3.18</v>
      </c>
      <c r="N37" s="87">
        <v>0</v>
      </c>
      <c r="O37" s="88">
        <f t="shared" si="13"/>
        <v>0</v>
      </c>
      <c r="P37" s="90">
        <f>N37*$N$10</f>
        <v>0</v>
      </c>
      <c r="Q37" s="14"/>
    </row>
    <row r="38" spans="1:17" ht="16.5" customHeight="1">
      <c r="A38" s="273" t="s">
        <v>377</v>
      </c>
      <c r="B38" s="342"/>
      <c r="C38" s="285">
        <v>0</v>
      </c>
      <c r="D38" s="87">
        <v>0</v>
      </c>
      <c r="E38" s="88">
        <f t="shared" si="9"/>
        <v>0</v>
      </c>
      <c r="F38" s="89">
        <f t="shared" si="10"/>
        <v>0</v>
      </c>
      <c r="G38" s="344"/>
      <c r="H38" s="285">
        <v>0</v>
      </c>
      <c r="I38" s="87">
        <v>0</v>
      </c>
      <c r="J38" s="88">
        <f t="shared" si="11"/>
        <v>0</v>
      </c>
      <c r="K38" s="89">
        <f t="shared" si="12"/>
        <v>0</v>
      </c>
      <c r="L38" s="344"/>
      <c r="M38" s="285">
        <v>0</v>
      </c>
      <c r="N38" s="87">
        <v>0</v>
      </c>
      <c r="O38" s="88">
        <f t="shared" si="13"/>
        <v>0</v>
      </c>
      <c r="P38" s="90">
        <f>N38*$N$10</f>
        <v>0</v>
      </c>
    </row>
    <row r="39" spans="1:17" ht="16.5" customHeight="1">
      <c r="A39" s="274" t="s">
        <v>471</v>
      </c>
      <c r="B39" s="355"/>
      <c r="C39" s="205">
        <f>SUM(C33:C38)</f>
        <v>2.15</v>
      </c>
      <c r="D39" s="103">
        <f>SUM(D33:D38)</f>
        <v>0</v>
      </c>
      <c r="E39" s="104"/>
      <c r="F39" s="105">
        <f>SUM(F33:F38)</f>
        <v>0</v>
      </c>
      <c r="G39" s="356"/>
      <c r="H39" s="205">
        <f>SUM(H33:H38)</f>
        <v>7.48</v>
      </c>
      <c r="I39" s="103">
        <f>SUM(I33:I38)</f>
        <v>0</v>
      </c>
      <c r="J39" s="104"/>
      <c r="K39" s="105">
        <f>SUM(K33:K38)</f>
        <v>0</v>
      </c>
      <c r="L39" s="356"/>
      <c r="M39" s="205">
        <f>SUM(M33:M38)</f>
        <v>6.26</v>
      </c>
      <c r="N39" s="103">
        <f>SUM(N33:N38)</f>
        <v>0</v>
      </c>
      <c r="O39" s="104"/>
      <c r="P39" s="106">
        <f>SUM(P33:P38)</f>
        <v>0</v>
      </c>
    </row>
    <row r="40" spans="1:17" ht="16.5" customHeight="1" thickBot="1">
      <c r="A40" s="269" t="s">
        <v>472</v>
      </c>
      <c r="B40" s="355"/>
      <c r="C40" s="207">
        <f>C29+C39</f>
        <v>3.73</v>
      </c>
      <c r="D40" s="107">
        <f>D29+D39</f>
        <v>0</v>
      </c>
      <c r="E40" s="93"/>
      <c r="F40" s="94">
        <f>F29+F39</f>
        <v>0</v>
      </c>
      <c r="G40" s="356"/>
      <c r="H40" s="207">
        <f>H29+H39</f>
        <v>14.95</v>
      </c>
      <c r="I40" s="107">
        <f>I29+I39</f>
        <v>0</v>
      </c>
      <c r="J40" s="93"/>
      <c r="K40" s="94">
        <f>K29+K39</f>
        <v>0</v>
      </c>
      <c r="L40" s="356"/>
      <c r="M40" s="207">
        <f>M29+M39</f>
        <v>12.58</v>
      </c>
      <c r="N40" s="107">
        <f>N29+N39</f>
        <v>0</v>
      </c>
      <c r="O40" s="93"/>
      <c r="P40" s="108">
        <f>P29+P39</f>
        <v>0</v>
      </c>
    </row>
    <row r="41" spans="1:17" ht="16.5" customHeight="1" thickTop="1">
      <c r="A41" s="275" t="s">
        <v>473</v>
      </c>
      <c r="B41" s="357"/>
      <c r="C41" s="208">
        <f>C16-C40</f>
        <v>2.06</v>
      </c>
      <c r="D41" s="96">
        <f>D16-D40</f>
        <v>0</v>
      </c>
      <c r="E41" s="97"/>
      <c r="F41" s="98">
        <f>D41*D10</f>
        <v>0</v>
      </c>
      <c r="G41" s="358"/>
      <c r="H41" s="208">
        <f>H16-H40</f>
        <v>2.0100000000000016</v>
      </c>
      <c r="I41" s="96">
        <f>I16-I40</f>
        <v>0</v>
      </c>
      <c r="J41" s="97"/>
      <c r="K41" s="98">
        <f>I41*I10</f>
        <v>0</v>
      </c>
      <c r="L41" s="358"/>
      <c r="M41" s="208">
        <f>M16-M40</f>
        <v>3.5499999999999989</v>
      </c>
      <c r="N41" s="96">
        <f>N16-N40</f>
        <v>0</v>
      </c>
      <c r="O41" s="97"/>
      <c r="P41" s="99">
        <f>N41*N10</f>
        <v>0</v>
      </c>
    </row>
    <row r="42" spans="1:17" ht="16.5" customHeight="1" thickBot="1">
      <c r="A42" s="276" t="s">
        <v>474</v>
      </c>
      <c r="B42" s="351"/>
      <c r="C42" s="351"/>
      <c r="D42" s="109"/>
      <c r="E42" s="358"/>
      <c r="F42" s="110"/>
      <c r="G42" s="359"/>
      <c r="H42" s="359"/>
      <c r="I42" s="109"/>
      <c r="J42" s="360"/>
      <c r="K42" s="110"/>
      <c r="L42" s="359"/>
      <c r="M42" s="359"/>
      <c r="N42" s="109"/>
      <c r="O42" s="360"/>
      <c r="P42" s="111"/>
    </row>
    <row r="43" spans="1:17" ht="16.5" customHeight="1" thickBot="1">
      <c r="A43" s="423" t="s">
        <v>393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5"/>
    </row>
    <row r="44" spans="1:17" ht="16.5" customHeight="1">
      <c r="A44" s="268" t="s">
        <v>475</v>
      </c>
      <c r="B44" s="351"/>
      <c r="C44" s="351"/>
      <c r="D44" s="80" t="s">
        <v>500</v>
      </c>
      <c r="E44" s="86"/>
      <c r="F44" s="300" t="s">
        <v>524</v>
      </c>
      <c r="G44" s="348"/>
      <c r="H44" s="348"/>
      <c r="I44" s="80" t="s">
        <v>500</v>
      </c>
      <c r="J44" s="86"/>
      <c r="K44" s="300" t="s">
        <v>524</v>
      </c>
      <c r="L44" s="348"/>
      <c r="M44" s="348"/>
      <c r="N44" s="80" t="s">
        <v>500</v>
      </c>
      <c r="O44" s="86"/>
      <c r="P44" s="349" t="s">
        <v>524</v>
      </c>
    </row>
    <row r="45" spans="1:17" ht="16.5" customHeight="1">
      <c r="A45" s="70" t="s">
        <v>295</v>
      </c>
      <c r="B45" s="342"/>
      <c r="C45" s="285">
        <v>0</v>
      </c>
      <c r="D45" s="87">
        <v>0</v>
      </c>
      <c r="E45" s="88">
        <f t="shared" ref="E45:E47" si="16">D45</f>
        <v>0</v>
      </c>
      <c r="F45" s="89">
        <f>D45*$D$10</f>
        <v>0</v>
      </c>
      <c r="G45" s="344"/>
      <c r="H45" s="285">
        <v>0</v>
      </c>
      <c r="I45" s="87">
        <v>0</v>
      </c>
      <c r="J45" s="88">
        <f t="shared" ref="J45:J47" si="17">I45</f>
        <v>0</v>
      </c>
      <c r="K45" s="89">
        <f>I45*$I$10</f>
        <v>0</v>
      </c>
      <c r="L45" s="344"/>
      <c r="M45" s="285">
        <v>0</v>
      </c>
      <c r="N45" s="87">
        <v>0</v>
      </c>
      <c r="O45" s="88">
        <f t="shared" ref="O45:O47" si="18">N45</f>
        <v>0</v>
      </c>
      <c r="P45" s="90">
        <f>N45*$N$10</f>
        <v>0</v>
      </c>
      <c r="Q45" s="14"/>
    </row>
    <row r="46" spans="1:17" ht="16.5" customHeight="1">
      <c r="A46" s="70" t="s">
        <v>439</v>
      </c>
      <c r="B46" s="342"/>
      <c r="C46" s="285">
        <v>0</v>
      </c>
      <c r="D46" s="87">
        <v>0</v>
      </c>
      <c r="E46" s="88">
        <f t="shared" si="16"/>
        <v>0</v>
      </c>
      <c r="F46" s="89">
        <f>D46*$D$10</f>
        <v>0</v>
      </c>
      <c r="G46" s="354"/>
      <c r="H46" s="285">
        <v>0</v>
      </c>
      <c r="I46" s="87">
        <v>0</v>
      </c>
      <c r="J46" s="88">
        <f t="shared" si="17"/>
        <v>0</v>
      </c>
      <c r="K46" s="89">
        <f>I46*$I$10</f>
        <v>0</v>
      </c>
      <c r="L46" s="354"/>
      <c r="M46" s="285">
        <v>0</v>
      </c>
      <c r="N46" s="87">
        <v>0</v>
      </c>
      <c r="O46" s="88">
        <f t="shared" si="18"/>
        <v>0</v>
      </c>
      <c r="P46" s="90">
        <f>N46*$N$10</f>
        <v>0</v>
      </c>
      <c r="Q46" s="14"/>
    </row>
    <row r="47" spans="1:17" ht="16.5" customHeight="1">
      <c r="A47" s="70" t="s">
        <v>296</v>
      </c>
      <c r="B47" s="342"/>
      <c r="C47" s="285">
        <v>0.3</v>
      </c>
      <c r="D47" s="87">
        <v>0</v>
      </c>
      <c r="E47" s="88">
        <f t="shared" si="16"/>
        <v>0</v>
      </c>
      <c r="F47" s="89">
        <f>D47*$D$10</f>
        <v>0</v>
      </c>
      <c r="G47" s="344"/>
      <c r="H47" s="285">
        <v>0.3</v>
      </c>
      <c r="I47" s="87">
        <v>0</v>
      </c>
      <c r="J47" s="88">
        <f t="shared" si="17"/>
        <v>0</v>
      </c>
      <c r="K47" s="89">
        <f>I47*$I$10</f>
        <v>0</v>
      </c>
      <c r="L47" s="344"/>
      <c r="M47" s="285">
        <v>0.3</v>
      </c>
      <c r="N47" s="87">
        <v>0</v>
      </c>
      <c r="O47" s="88">
        <f t="shared" si="18"/>
        <v>0</v>
      </c>
      <c r="P47" s="90">
        <f>N47*$N$10</f>
        <v>0</v>
      </c>
    </row>
    <row r="48" spans="1:17" ht="16.5" customHeight="1">
      <c r="A48" s="112" t="s">
        <v>476</v>
      </c>
      <c r="B48" s="355"/>
      <c r="C48" s="205">
        <f>SUM(C45:C47)</f>
        <v>0.3</v>
      </c>
      <c r="D48" s="103">
        <f>SUM(D45:D47)</f>
        <v>0</v>
      </c>
      <c r="E48" s="113"/>
      <c r="F48" s="114">
        <f>SUM(F45:F47)</f>
        <v>0</v>
      </c>
      <c r="G48" s="356"/>
      <c r="H48" s="205">
        <f>SUM(H45:H47)</f>
        <v>0.3</v>
      </c>
      <c r="I48" s="103">
        <f>SUM(I45:I47)</f>
        <v>0</v>
      </c>
      <c r="J48" s="113"/>
      <c r="K48" s="114">
        <f>SUM(K45:K47)</f>
        <v>0</v>
      </c>
      <c r="L48" s="356"/>
      <c r="M48" s="205">
        <f>SUM(M45:M47)</f>
        <v>0.3</v>
      </c>
      <c r="N48" s="103">
        <f>SUM(N45:N47)</f>
        <v>0</v>
      </c>
      <c r="O48" s="113"/>
      <c r="P48" s="115">
        <f>SUM(P45:P47)</f>
        <v>0</v>
      </c>
    </row>
    <row r="49" spans="1:16" ht="16.5" customHeight="1" thickBot="1">
      <c r="A49" s="116" t="s">
        <v>477</v>
      </c>
      <c r="B49" s="355"/>
      <c r="C49" s="194">
        <f>C48+C40</f>
        <v>4.03</v>
      </c>
      <c r="D49" s="92">
        <f>D48+D40</f>
        <v>0</v>
      </c>
      <c r="E49" s="117"/>
      <c r="F49" s="118">
        <f>D49*D10</f>
        <v>0</v>
      </c>
      <c r="G49" s="356"/>
      <c r="H49" s="194">
        <f>H48+H40</f>
        <v>15.25</v>
      </c>
      <c r="I49" s="92">
        <f>I48+I40</f>
        <v>0</v>
      </c>
      <c r="J49" s="117"/>
      <c r="K49" s="118">
        <f>I49*I10</f>
        <v>0</v>
      </c>
      <c r="L49" s="356"/>
      <c r="M49" s="194">
        <f>M48+M40</f>
        <v>12.88</v>
      </c>
      <c r="N49" s="92">
        <f>N48+N40</f>
        <v>0</v>
      </c>
      <c r="O49" s="117"/>
      <c r="P49" s="119">
        <f>N49*N10</f>
        <v>0</v>
      </c>
    </row>
    <row r="50" spans="1:16" ht="16.5" customHeight="1" thickTop="1">
      <c r="A50" s="277" t="s">
        <v>478</v>
      </c>
      <c r="B50" s="120"/>
      <c r="C50" s="206">
        <f>(C16-C49)+C36</f>
        <v>2.3299999999999996</v>
      </c>
      <c r="D50" s="97">
        <f>(D16-D49)+D36</f>
        <v>0</v>
      </c>
      <c r="E50" s="97"/>
      <c r="F50" s="97">
        <f>D50*D10</f>
        <v>0</v>
      </c>
      <c r="G50" s="121"/>
      <c r="H50" s="206">
        <f>(H16-H49)+H36</f>
        <v>3.910000000000001</v>
      </c>
      <c r="I50" s="97">
        <f>(I16-I49)+I36</f>
        <v>0</v>
      </c>
      <c r="J50" s="97"/>
      <c r="K50" s="97">
        <f>I50*I10</f>
        <v>0</v>
      </c>
      <c r="L50" s="121"/>
      <c r="M50" s="206">
        <f>(M16-M49)+M36</f>
        <v>5.009999999999998</v>
      </c>
      <c r="N50" s="97">
        <f>(N16-N49)+N36</f>
        <v>0</v>
      </c>
      <c r="O50" s="97"/>
      <c r="P50" s="122">
        <f>N50*N10</f>
        <v>0</v>
      </c>
    </row>
    <row r="51" spans="1:16" ht="16.5" customHeight="1" thickBot="1">
      <c r="A51" s="278" t="s">
        <v>479</v>
      </c>
      <c r="B51" s="120"/>
      <c r="C51" s="355"/>
      <c r="D51" s="123"/>
      <c r="E51" s="356"/>
      <c r="F51" s="124"/>
      <c r="G51" s="356"/>
      <c r="H51" s="356"/>
      <c r="I51" s="123"/>
      <c r="J51" s="356"/>
      <c r="K51" s="124"/>
      <c r="L51" s="356"/>
      <c r="M51" s="356"/>
      <c r="N51" s="123"/>
      <c r="O51" s="356"/>
      <c r="P51" s="125"/>
    </row>
    <row r="52" spans="1:16" ht="16.5" hidden="1" customHeight="1" thickBot="1">
      <c r="A52" s="429" t="s">
        <v>394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1"/>
    </row>
    <row r="53" spans="1:16" ht="16.5" hidden="1" customHeight="1" thickBot="1">
      <c r="A53" s="102" t="s">
        <v>381</v>
      </c>
      <c r="B53" s="361"/>
      <c r="C53" s="361"/>
      <c r="D53" s="126" t="s">
        <v>36</v>
      </c>
      <c r="E53" s="127"/>
      <c r="F53" s="128" t="s">
        <v>297</v>
      </c>
      <c r="G53" s="362"/>
      <c r="H53" s="362"/>
      <c r="I53" s="126" t="s">
        <v>36</v>
      </c>
      <c r="J53" s="127"/>
      <c r="K53" s="128" t="s">
        <v>297</v>
      </c>
      <c r="L53" s="362"/>
      <c r="M53" s="362"/>
      <c r="N53" s="126" t="s">
        <v>36</v>
      </c>
      <c r="O53" s="127"/>
      <c r="P53" s="129" t="s">
        <v>297</v>
      </c>
    </row>
    <row r="54" spans="1:16" ht="16.5" hidden="1" customHeight="1" thickBot="1">
      <c r="A54" s="70" t="s">
        <v>382</v>
      </c>
      <c r="B54" s="130"/>
      <c r="C54" s="130"/>
      <c r="D54" s="91">
        <v>37.36</v>
      </c>
      <c r="E54" s="131">
        <f t="shared" ref="E54:E55" si="19">D54</f>
        <v>37.36</v>
      </c>
      <c r="F54" s="89">
        <f>D54*$D$10</f>
        <v>0</v>
      </c>
      <c r="G54" s="347"/>
      <c r="H54" s="347"/>
      <c r="I54" s="91">
        <v>40.4</v>
      </c>
      <c r="J54" s="132">
        <f t="shared" ref="J54:J55" si="20">I54</f>
        <v>40.4</v>
      </c>
      <c r="K54" s="89">
        <f>I54*$D$10</f>
        <v>0</v>
      </c>
      <c r="L54" s="347"/>
      <c r="M54" s="347"/>
      <c r="N54" s="91">
        <v>19.02</v>
      </c>
      <c r="O54" s="132">
        <f t="shared" ref="O54:O55" si="21">N54</f>
        <v>19.02</v>
      </c>
      <c r="P54" s="90">
        <f>N54*$D$10</f>
        <v>0</v>
      </c>
    </row>
    <row r="55" spans="1:16" ht="16.5" hidden="1" customHeight="1" thickBot="1">
      <c r="A55" s="70" t="s">
        <v>383</v>
      </c>
      <c r="B55" s="130"/>
      <c r="C55" s="130"/>
      <c r="D55" s="91">
        <v>0</v>
      </c>
      <c r="E55" s="131">
        <f t="shared" si="19"/>
        <v>0</v>
      </c>
      <c r="F55" s="89">
        <f>D55*$D$10</f>
        <v>0</v>
      </c>
      <c r="G55" s="347"/>
      <c r="H55" s="347"/>
      <c r="I55" s="91">
        <v>0</v>
      </c>
      <c r="J55" s="132">
        <f t="shared" si="20"/>
        <v>0</v>
      </c>
      <c r="K55" s="89">
        <f>I55*$D$10</f>
        <v>0</v>
      </c>
      <c r="L55" s="347"/>
      <c r="M55" s="347"/>
      <c r="N55" s="91">
        <v>0</v>
      </c>
      <c r="O55" s="132">
        <f t="shared" si="21"/>
        <v>0</v>
      </c>
      <c r="P55" s="90">
        <f>N55*$D$10</f>
        <v>0</v>
      </c>
    </row>
    <row r="56" spans="1:16" ht="16.5" hidden="1" customHeight="1" thickBot="1">
      <c r="A56" s="112" t="s">
        <v>384</v>
      </c>
      <c r="B56" s="363"/>
      <c r="C56" s="363"/>
      <c r="D56" s="133">
        <f>SUM(D54:D55)</f>
        <v>37.36</v>
      </c>
      <c r="E56" s="134"/>
      <c r="F56" s="133">
        <f>SUM(F54:F55)</f>
        <v>0</v>
      </c>
      <c r="G56" s="364"/>
      <c r="H56" s="364"/>
      <c r="I56" s="133">
        <f>SUM(I54:I55)</f>
        <v>40.4</v>
      </c>
      <c r="J56" s="134"/>
      <c r="K56" s="133">
        <f>SUM(K54:K55)</f>
        <v>0</v>
      </c>
      <c r="L56" s="364"/>
      <c r="M56" s="364"/>
      <c r="N56" s="133">
        <f>SUM(N54:N55)</f>
        <v>19.02</v>
      </c>
      <c r="O56" s="134"/>
      <c r="P56" s="135">
        <f>SUM(P54:P55)</f>
        <v>0</v>
      </c>
    </row>
    <row r="57" spans="1:16" ht="16.5" hidden="1" customHeight="1" thickBot="1">
      <c r="A57" s="116" t="s">
        <v>385</v>
      </c>
      <c r="B57" s="363"/>
      <c r="C57" s="363"/>
      <c r="D57" s="136">
        <f>D56+D49</f>
        <v>37.36</v>
      </c>
      <c r="E57" s="137"/>
      <c r="F57" s="136">
        <f>D57*D10</f>
        <v>0</v>
      </c>
      <c r="G57" s="364"/>
      <c r="H57" s="364"/>
      <c r="I57" s="136">
        <f>I56+I49</f>
        <v>40.4</v>
      </c>
      <c r="J57" s="137"/>
      <c r="K57" s="136">
        <f>I57*I10</f>
        <v>0</v>
      </c>
      <c r="L57" s="364"/>
      <c r="M57" s="364"/>
      <c r="N57" s="136">
        <f>N56+N49</f>
        <v>19.02</v>
      </c>
      <c r="O57" s="137"/>
      <c r="P57" s="138">
        <f>N57*N10</f>
        <v>0</v>
      </c>
    </row>
    <row r="58" spans="1:16" ht="16.5" hidden="1" customHeight="1" thickBot="1">
      <c r="A58" s="139" t="s">
        <v>441</v>
      </c>
      <c r="B58" s="140"/>
      <c r="C58" s="193"/>
      <c r="D58" s="141">
        <f>(D16-D57)+D36</f>
        <v>-37.36</v>
      </c>
      <c r="E58" s="141"/>
      <c r="F58" s="141">
        <f>D58*D10</f>
        <v>0</v>
      </c>
      <c r="G58" s="142"/>
      <c r="H58" s="142"/>
      <c r="I58" s="141">
        <f>(I16-I57)+I36</f>
        <v>-40.4</v>
      </c>
      <c r="J58" s="141"/>
      <c r="K58" s="141">
        <f>I58*I10</f>
        <v>0</v>
      </c>
      <c r="L58" s="142"/>
      <c r="M58" s="142"/>
      <c r="N58" s="141">
        <f>(N16-N57)+N36</f>
        <v>-19.02</v>
      </c>
      <c r="O58" s="141"/>
      <c r="P58" s="143">
        <f>N58*N10</f>
        <v>0</v>
      </c>
    </row>
    <row r="59" spans="1:16" ht="16.5" hidden="1" customHeight="1" thickBot="1">
      <c r="A59" s="144"/>
      <c r="B59" s="339"/>
      <c r="C59" s="339"/>
      <c r="D59" s="365"/>
      <c r="E59" s="365"/>
      <c r="F59" s="366"/>
      <c r="G59" s="365"/>
      <c r="H59" s="365"/>
      <c r="I59" s="365"/>
      <c r="J59" s="365"/>
      <c r="K59" s="366"/>
      <c r="L59" s="365"/>
      <c r="M59" s="365"/>
      <c r="N59" s="365"/>
      <c r="O59" s="365"/>
      <c r="P59" s="145"/>
    </row>
    <row r="60" spans="1:16" ht="16.5" hidden="1" customHeight="1" thickBot="1">
      <c r="A60" s="420" t="s">
        <v>253</v>
      </c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2"/>
    </row>
    <row r="61" spans="1:16" ht="16.5" hidden="1" customHeight="1" thickBot="1">
      <c r="A61" s="146"/>
      <c r="B61" s="367"/>
      <c r="C61" s="367"/>
      <c r="D61" s="147"/>
      <c r="E61" s="426"/>
      <c r="F61" s="427"/>
      <c r="G61" s="367"/>
      <c r="H61" s="367"/>
      <c r="I61" s="147"/>
      <c r="J61" s="426"/>
      <c r="K61" s="427"/>
      <c r="L61" s="367"/>
      <c r="M61" s="367"/>
      <c r="N61" s="147"/>
      <c r="O61" s="426"/>
      <c r="P61" s="428"/>
    </row>
    <row r="62" spans="1:16" ht="16.5" hidden="1" customHeight="1" thickBot="1">
      <c r="A62" s="102" t="s">
        <v>251</v>
      </c>
      <c r="B62" s="369"/>
      <c r="C62" s="203">
        <f>(C40-C27-C36-C37)/C16</f>
        <v>0.38860103626943004</v>
      </c>
      <c r="D62" s="148" t="e">
        <f>(D40-D27-D36-D37)/D16</f>
        <v>#DIV/0!</v>
      </c>
      <c r="E62" s="398" t="s">
        <v>256</v>
      </c>
      <c r="F62" s="399"/>
      <c r="G62" s="370"/>
      <c r="H62" s="203">
        <f>(H40-H27-H36-H37)/H16</f>
        <v>0.522995283018868</v>
      </c>
      <c r="I62" s="148" t="e">
        <f>(I40-I27-I36-I37)/I16</f>
        <v>#DIV/0!</v>
      </c>
      <c r="J62" s="398" t="s">
        <v>256</v>
      </c>
      <c r="K62" s="399"/>
      <c r="L62" s="370"/>
      <c r="M62" s="203">
        <f>(M40-M27-M36-M37)/M16</f>
        <v>0.45939243645381284</v>
      </c>
      <c r="N62" s="148" t="e">
        <f>(N40-N27-N36-N37)/N16</f>
        <v>#DIV/0!</v>
      </c>
      <c r="O62" s="398" t="s">
        <v>256</v>
      </c>
      <c r="P62" s="400"/>
    </row>
    <row r="63" spans="1:16" ht="16.5" hidden="1" customHeight="1" thickBot="1">
      <c r="A63" s="29"/>
      <c r="B63" s="368"/>
      <c r="C63" s="199"/>
      <c r="D63" s="149"/>
      <c r="E63" s="432" t="s">
        <v>255</v>
      </c>
      <c r="F63" s="433"/>
      <c r="G63" s="371"/>
      <c r="H63" s="199"/>
      <c r="I63" s="149" t="s">
        <v>252</v>
      </c>
      <c r="J63" s="432" t="s">
        <v>255</v>
      </c>
      <c r="K63" s="433"/>
      <c r="L63" s="371"/>
      <c r="M63" s="199"/>
      <c r="N63" s="149" t="s">
        <v>252</v>
      </c>
      <c r="O63" s="432" t="s">
        <v>255</v>
      </c>
      <c r="P63" s="434"/>
    </row>
    <row r="64" spans="1:16" ht="16.5" hidden="1" customHeight="1" thickBot="1">
      <c r="A64" s="29"/>
      <c r="B64" s="368"/>
      <c r="C64" s="200"/>
      <c r="D64" s="150"/>
      <c r="E64" s="435" t="s">
        <v>254</v>
      </c>
      <c r="F64" s="436"/>
      <c r="G64" s="371"/>
      <c r="H64" s="200"/>
      <c r="I64" s="151"/>
      <c r="J64" s="435" t="s">
        <v>254</v>
      </c>
      <c r="K64" s="436"/>
      <c r="L64" s="371"/>
      <c r="M64" s="200"/>
      <c r="N64" s="151"/>
      <c r="O64" s="435" t="s">
        <v>254</v>
      </c>
      <c r="P64" s="437"/>
    </row>
    <row r="65" spans="1:16" ht="16.5" hidden="1" customHeight="1" thickBot="1">
      <c r="A65" s="29"/>
      <c r="B65" s="368"/>
      <c r="C65" s="200"/>
      <c r="D65" s="150"/>
      <c r="E65" s="372"/>
      <c r="F65" s="152"/>
      <c r="G65" s="371"/>
      <c r="H65" s="200"/>
      <c r="I65" s="151"/>
      <c r="J65" s="372"/>
      <c r="K65" s="152"/>
      <c r="L65" s="371"/>
      <c r="M65" s="200"/>
      <c r="N65" s="151"/>
      <c r="O65" s="372"/>
      <c r="P65" s="153"/>
    </row>
    <row r="66" spans="1:16" ht="16.5" hidden="1" customHeight="1" thickBot="1">
      <c r="A66" s="102" t="s">
        <v>395</v>
      </c>
      <c r="B66" s="361"/>
      <c r="C66" s="204">
        <f>C36/C16</f>
        <v>9.8445595854922269E-2</v>
      </c>
      <c r="D66" s="154" t="e">
        <f>D36/D16</f>
        <v>#DIV/0!</v>
      </c>
      <c r="E66" s="438" t="s">
        <v>396</v>
      </c>
      <c r="F66" s="439"/>
      <c r="G66" s="373"/>
      <c r="H66" s="204">
        <f>H36/H16</f>
        <v>0.12971698113207547</v>
      </c>
      <c r="I66" s="154" t="e">
        <f>I36/I16</f>
        <v>#DIV/0!</v>
      </c>
      <c r="J66" s="438" t="s">
        <v>396</v>
      </c>
      <c r="K66" s="439"/>
      <c r="L66" s="373"/>
      <c r="M66" s="204">
        <f>M36/M16</f>
        <v>0.10911345319280844</v>
      </c>
      <c r="N66" s="154" t="e">
        <f>N36/N16</f>
        <v>#DIV/0!</v>
      </c>
      <c r="O66" s="438" t="s">
        <v>396</v>
      </c>
      <c r="P66" s="440"/>
    </row>
    <row r="67" spans="1:16" ht="16.5" hidden="1" customHeight="1" thickBot="1">
      <c r="A67" s="29"/>
      <c r="B67" s="374"/>
      <c r="C67" s="201"/>
      <c r="D67" s="155"/>
      <c r="E67" s="444" t="s">
        <v>397</v>
      </c>
      <c r="F67" s="446"/>
      <c r="G67" s="156"/>
      <c r="H67" s="201"/>
      <c r="I67" s="155"/>
      <c r="J67" s="444" t="s">
        <v>397</v>
      </c>
      <c r="K67" s="446"/>
      <c r="L67" s="156"/>
      <c r="M67" s="201"/>
      <c r="N67" s="155"/>
      <c r="O67" s="444" t="s">
        <v>397</v>
      </c>
      <c r="P67" s="445"/>
    </row>
    <row r="68" spans="1:16" ht="16.5" hidden="1" customHeight="1" thickBot="1">
      <c r="A68" s="29"/>
      <c r="B68" s="374"/>
      <c r="C68" s="202"/>
      <c r="D68" s="157"/>
      <c r="E68" s="441" t="s">
        <v>398</v>
      </c>
      <c r="F68" s="442"/>
      <c r="G68" s="156"/>
      <c r="H68" s="202"/>
      <c r="I68" s="158"/>
      <c r="J68" s="441" t="s">
        <v>398</v>
      </c>
      <c r="K68" s="442"/>
      <c r="L68" s="156"/>
      <c r="M68" s="202"/>
      <c r="N68" s="158"/>
      <c r="O68" s="441" t="s">
        <v>398</v>
      </c>
      <c r="P68" s="443"/>
    </row>
    <row r="69" spans="1:16" ht="16.5" hidden="1" customHeight="1" thickBot="1">
      <c r="A69" s="29"/>
      <c r="B69" s="374"/>
      <c r="C69" s="202"/>
      <c r="D69" s="157"/>
      <c r="E69" s="373"/>
      <c r="F69" s="159"/>
      <c r="G69" s="156"/>
      <c r="H69" s="202"/>
      <c r="I69" s="158"/>
      <c r="J69" s="373"/>
      <c r="K69" s="159"/>
      <c r="L69" s="156"/>
      <c r="M69" s="202"/>
      <c r="N69" s="158"/>
      <c r="O69" s="373"/>
      <c r="P69" s="160"/>
    </row>
    <row r="70" spans="1:16" ht="16.5" hidden="1" customHeight="1" thickBot="1">
      <c r="A70" s="102" t="s">
        <v>399</v>
      </c>
      <c r="B70" s="361"/>
      <c r="C70" s="204">
        <f>(C27+C37)/C16</f>
        <v>0.15716753022452504</v>
      </c>
      <c r="D70" s="154" t="e">
        <f>(D27+D37)/D16</f>
        <v>#DIV/0!</v>
      </c>
      <c r="E70" s="438" t="s">
        <v>396</v>
      </c>
      <c r="F70" s="439"/>
      <c r="G70" s="373"/>
      <c r="H70" s="204">
        <f>(H27+H37)/H16</f>
        <v>0.22877358490566038</v>
      </c>
      <c r="I70" s="154" t="e">
        <f>(I27+I37)/I16</f>
        <v>#DIV/0!</v>
      </c>
      <c r="J70" s="438" t="s">
        <v>396</v>
      </c>
      <c r="K70" s="439"/>
      <c r="L70" s="373"/>
      <c r="M70" s="204">
        <f>(M27+M37)/M16</f>
        <v>0.21140731556106634</v>
      </c>
      <c r="N70" s="154" t="e">
        <f>(N27+N37)/N16</f>
        <v>#DIV/0!</v>
      </c>
      <c r="O70" s="438" t="s">
        <v>396</v>
      </c>
      <c r="P70" s="440"/>
    </row>
    <row r="71" spans="1:16" ht="16.5" hidden="1" customHeight="1" thickBot="1">
      <c r="A71" s="29"/>
      <c r="B71" s="374"/>
      <c r="C71" s="201"/>
      <c r="D71" s="155"/>
      <c r="E71" s="444" t="s">
        <v>397</v>
      </c>
      <c r="F71" s="446"/>
      <c r="G71" s="156"/>
      <c r="H71" s="201"/>
      <c r="I71" s="155"/>
      <c r="J71" s="444" t="s">
        <v>397</v>
      </c>
      <c r="K71" s="446"/>
      <c r="L71" s="156"/>
      <c r="M71" s="201"/>
      <c r="N71" s="155"/>
      <c r="O71" s="444" t="s">
        <v>397</v>
      </c>
      <c r="P71" s="445"/>
    </row>
    <row r="72" spans="1:16" ht="16.5" hidden="1" customHeight="1" thickBot="1">
      <c r="A72" s="29"/>
      <c r="B72" s="374"/>
      <c r="C72" s="202"/>
      <c r="D72" s="157"/>
      <c r="E72" s="441" t="s">
        <v>398</v>
      </c>
      <c r="F72" s="442"/>
      <c r="G72" s="156"/>
      <c r="H72" s="202"/>
      <c r="I72" s="158"/>
      <c r="J72" s="441" t="s">
        <v>398</v>
      </c>
      <c r="K72" s="442"/>
      <c r="L72" s="156"/>
      <c r="M72" s="202"/>
      <c r="N72" s="158"/>
      <c r="O72" s="441" t="s">
        <v>398</v>
      </c>
      <c r="P72" s="443"/>
    </row>
    <row r="73" spans="1:16" ht="16.5" hidden="1" customHeight="1" thickBot="1">
      <c r="A73" s="29"/>
      <c r="B73" s="374"/>
      <c r="C73" s="202"/>
      <c r="D73" s="157"/>
      <c r="E73" s="373"/>
      <c r="F73" s="159"/>
      <c r="G73" s="156"/>
      <c r="H73" s="202"/>
      <c r="I73" s="158"/>
      <c r="J73" s="373"/>
      <c r="K73" s="159"/>
      <c r="L73" s="156"/>
      <c r="M73" s="202"/>
      <c r="N73" s="158"/>
      <c r="O73" s="373"/>
      <c r="P73" s="160"/>
    </row>
    <row r="74" spans="1:16" ht="16.5" hidden="1" customHeight="1" thickBot="1">
      <c r="A74" s="102" t="s">
        <v>400</v>
      </c>
      <c r="B74" s="361"/>
      <c r="C74" s="204">
        <f>C41/C16</f>
        <v>0.35578583765112265</v>
      </c>
      <c r="D74" s="154" t="e">
        <f>D41/D16</f>
        <v>#DIV/0!</v>
      </c>
      <c r="E74" s="438" t="s">
        <v>401</v>
      </c>
      <c r="F74" s="439"/>
      <c r="G74" s="373"/>
      <c r="H74" s="204">
        <f>H41/H16</f>
        <v>0.11851415094339632</v>
      </c>
      <c r="I74" s="154" t="e">
        <f>I41/I16</f>
        <v>#DIV/0!</v>
      </c>
      <c r="J74" s="438" t="s">
        <v>401</v>
      </c>
      <c r="K74" s="439"/>
      <c r="L74" s="373"/>
      <c r="M74" s="204">
        <f>M41/M16</f>
        <v>0.22008679479231241</v>
      </c>
      <c r="N74" s="154" t="e">
        <f>N41/N16</f>
        <v>#DIV/0!</v>
      </c>
      <c r="O74" s="438" t="s">
        <v>401</v>
      </c>
      <c r="P74" s="440"/>
    </row>
    <row r="75" spans="1:16" ht="16.5" hidden="1" customHeight="1" thickBot="1">
      <c r="A75" s="29"/>
      <c r="B75" s="374"/>
      <c r="C75" s="374"/>
      <c r="D75" s="155"/>
      <c r="E75" s="444" t="s">
        <v>402</v>
      </c>
      <c r="F75" s="446"/>
      <c r="G75" s="156"/>
      <c r="H75" s="156"/>
      <c r="I75" s="155"/>
      <c r="J75" s="444" t="s">
        <v>402</v>
      </c>
      <c r="K75" s="446"/>
      <c r="L75" s="156"/>
      <c r="M75" s="156"/>
      <c r="N75" s="155"/>
      <c r="O75" s="444" t="s">
        <v>402</v>
      </c>
      <c r="P75" s="445"/>
    </row>
    <row r="76" spans="1:16" ht="16.5" hidden="1" customHeight="1" thickBot="1">
      <c r="A76" s="29" t="s">
        <v>403</v>
      </c>
      <c r="B76" s="374"/>
      <c r="C76" s="374"/>
      <c r="D76" s="157"/>
      <c r="E76" s="441" t="s">
        <v>404</v>
      </c>
      <c r="F76" s="442"/>
      <c r="G76" s="156"/>
      <c r="H76" s="156"/>
      <c r="I76" s="158"/>
      <c r="J76" s="441" t="s">
        <v>404</v>
      </c>
      <c r="K76" s="442"/>
      <c r="L76" s="156"/>
      <c r="M76" s="156"/>
      <c r="N76" s="158"/>
      <c r="O76" s="441" t="s">
        <v>404</v>
      </c>
      <c r="P76" s="443"/>
    </row>
    <row r="77" spans="1:16" ht="16.5" hidden="1" customHeight="1" thickBot="1">
      <c r="A77" s="146"/>
      <c r="B77" s="367"/>
      <c r="C77" s="367"/>
      <c r="D77" s="147"/>
      <c r="E77" s="367"/>
      <c r="F77" s="161"/>
      <c r="G77" s="367"/>
      <c r="H77" s="367"/>
      <c r="I77" s="147"/>
      <c r="J77" s="367"/>
      <c r="K77" s="161"/>
      <c r="L77" s="367"/>
      <c r="M77" s="367"/>
      <c r="N77" s="147"/>
      <c r="O77" s="367"/>
      <c r="P77" s="162"/>
    </row>
    <row r="78" spans="1:16" ht="16.5" customHeight="1" thickBot="1">
      <c r="A78" s="423" t="s">
        <v>374</v>
      </c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5"/>
    </row>
    <row r="79" spans="1:16" ht="16.5" customHeight="1">
      <c r="A79" s="29"/>
      <c r="B79" s="368"/>
      <c r="C79" s="218"/>
      <c r="D79" s="150"/>
      <c r="E79" s="372"/>
      <c r="F79" s="152"/>
      <c r="G79" s="371"/>
      <c r="H79" s="221"/>
      <c r="I79" s="151"/>
      <c r="J79" s="372"/>
      <c r="K79" s="152"/>
      <c r="L79" s="371"/>
      <c r="M79" s="221"/>
      <c r="N79" s="151"/>
      <c r="O79" s="372"/>
      <c r="P79" s="153"/>
    </row>
    <row r="80" spans="1:16" ht="16.5" customHeight="1">
      <c r="A80" s="102" t="s">
        <v>480</v>
      </c>
      <c r="B80" s="369"/>
      <c r="C80" s="219"/>
      <c r="D80" s="150"/>
      <c r="E80" s="370"/>
      <c r="F80" s="163"/>
      <c r="G80" s="371"/>
      <c r="H80" s="221"/>
      <c r="I80" s="151"/>
      <c r="J80" s="370"/>
      <c r="K80" s="163"/>
      <c r="L80" s="371"/>
      <c r="M80" s="221"/>
      <c r="N80" s="151"/>
      <c r="O80" s="370"/>
      <c r="P80" s="164"/>
    </row>
    <row r="81" spans="1:16" ht="16.5" customHeight="1">
      <c r="A81" s="165" t="s">
        <v>523</v>
      </c>
      <c r="B81" s="367"/>
      <c r="C81" s="196">
        <f>C40/1</f>
        <v>3.73</v>
      </c>
      <c r="D81" s="166">
        <f>D40/1</f>
        <v>0</v>
      </c>
      <c r="E81" s="375" t="s">
        <v>522</v>
      </c>
      <c r="F81" s="167"/>
      <c r="G81" s="351"/>
      <c r="H81" s="196">
        <f>H40/1</f>
        <v>14.95</v>
      </c>
      <c r="I81" s="166">
        <f>I40/1</f>
        <v>0</v>
      </c>
      <c r="J81" s="375" t="s">
        <v>522</v>
      </c>
      <c r="K81" s="167"/>
      <c r="L81" s="351"/>
      <c r="M81" s="196">
        <f>M40/1</f>
        <v>12.58</v>
      </c>
      <c r="N81" s="166">
        <f>N40/1</f>
        <v>0</v>
      </c>
      <c r="O81" s="375" t="s">
        <v>522</v>
      </c>
      <c r="P81" s="168"/>
    </row>
    <row r="82" spans="1:16" ht="16.5" hidden="1" customHeight="1">
      <c r="A82" s="165" t="s">
        <v>487</v>
      </c>
      <c r="B82" s="367"/>
      <c r="C82" s="197">
        <f>C40/C9</f>
        <v>2.742647058823529</v>
      </c>
      <c r="D82" s="169" t="e">
        <f>D40/D9</f>
        <v>#DIV/0!</v>
      </c>
      <c r="E82" s="376" t="s">
        <v>488</v>
      </c>
      <c r="F82" s="170"/>
      <c r="G82" s="377"/>
      <c r="H82" s="197">
        <f>H40/H9</f>
        <v>1.7485380116959062</v>
      </c>
      <c r="I82" s="169" t="e">
        <f>I40/I9</f>
        <v>#DIV/0!</v>
      </c>
      <c r="J82" s="376" t="s">
        <v>488</v>
      </c>
      <c r="K82" s="170"/>
      <c r="L82" s="377"/>
      <c r="M82" s="197">
        <f>M40/M9</f>
        <v>1.2758620689655173</v>
      </c>
      <c r="N82" s="169" t="e">
        <f>N40/N9</f>
        <v>#DIV/0!</v>
      </c>
      <c r="O82" s="376" t="s">
        <v>488</v>
      </c>
      <c r="P82" s="171"/>
    </row>
    <row r="83" spans="1:16" ht="8.1" customHeight="1">
      <c r="A83" s="172"/>
      <c r="B83" s="367"/>
      <c r="C83" s="197"/>
      <c r="D83" s="169"/>
      <c r="E83" s="377"/>
      <c r="F83" s="170"/>
      <c r="G83" s="377"/>
      <c r="H83" s="197"/>
      <c r="I83" s="169"/>
      <c r="J83" s="377"/>
      <c r="K83" s="170"/>
      <c r="L83" s="377"/>
      <c r="M83" s="197"/>
      <c r="N83" s="169"/>
      <c r="O83" s="377"/>
      <c r="P83" s="171"/>
    </row>
    <row r="84" spans="1:16" ht="16.5" customHeight="1">
      <c r="A84" s="102" t="s">
        <v>481</v>
      </c>
      <c r="B84" s="173"/>
      <c r="C84" s="198"/>
      <c r="D84" s="174"/>
      <c r="E84" s="175"/>
      <c r="F84" s="176"/>
      <c r="G84" s="175"/>
      <c r="H84" s="198"/>
      <c r="I84" s="174"/>
      <c r="J84" s="175"/>
      <c r="K84" s="176"/>
      <c r="L84" s="175"/>
      <c r="M84" s="198"/>
      <c r="N84" s="174"/>
      <c r="O84" s="175"/>
      <c r="P84" s="177"/>
    </row>
    <row r="85" spans="1:16" ht="16.5" customHeight="1">
      <c r="A85" s="165" t="s">
        <v>523</v>
      </c>
      <c r="B85" s="367"/>
      <c r="C85" s="196">
        <f>(C49-C37)/1</f>
        <v>3.16</v>
      </c>
      <c r="D85" s="166">
        <f>(D49-D37)/1</f>
        <v>0</v>
      </c>
      <c r="E85" s="375" t="s">
        <v>522</v>
      </c>
      <c r="F85" s="170"/>
      <c r="G85" s="377"/>
      <c r="H85" s="196">
        <f>(H49-H37)/1</f>
        <v>11.55</v>
      </c>
      <c r="I85" s="166">
        <f>(I49-I37)/1</f>
        <v>0</v>
      </c>
      <c r="J85" s="375" t="s">
        <v>522</v>
      </c>
      <c r="K85" s="170"/>
      <c r="L85" s="377"/>
      <c r="M85" s="196">
        <f>(M49-M37)/1</f>
        <v>9.7000000000000011</v>
      </c>
      <c r="N85" s="166">
        <f>(N49-N37)/1</f>
        <v>0</v>
      </c>
      <c r="O85" s="375" t="s">
        <v>522</v>
      </c>
      <c r="P85" s="171"/>
    </row>
    <row r="86" spans="1:16" ht="16.5" hidden="1" customHeight="1">
      <c r="A86" s="165" t="s">
        <v>487</v>
      </c>
      <c r="B86" s="367"/>
      <c r="C86" s="197">
        <f>(C49-C37)/C9</f>
        <v>2.3235294117647056</v>
      </c>
      <c r="D86" s="169" t="e">
        <f>(D49-D37)/D9</f>
        <v>#DIV/0!</v>
      </c>
      <c r="E86" s="376" t="s">
        <v>488</v>
      </c>
      <c r="F86" s="170"/>
      <c r="G86" s="377"/>
      <c r="H86" s="197">
        <f>(H49-H37)/H9</f>
        <v>1.3508771929824561</v>
      </c>
      <c r="I86" s="169" t="e">
        <f>(I49-I37)/I9</f>
        <v>#DIV/0!</v>
      </c>
      <c r="J86" s="376" t="s">
        <v>488</v>
      </c>
      <c r="K86" s="170"/>
      <c r="L86" s="377"/>
      <c r="M86" s="197">
        <f>(M49-M37)/M9</f>
        <v>0.98377281947261674</v>
      </c>
      <c r="N86" s="169" t="e">
        <f>(N49-N37)/N9</f>
        <v>#DIV/0!</v>
      </c>
      <c r="O86" s="376" t="s">
        <v>488</v>
      </c>
      <c r="P86" s="171"/>
    </row>
    <row r="87" spans="1:16" ht="8.1" hidden="1" customHeight="1" thickBot="1">
      <c r="A87" s="172"/>
      <c r="B87" s="367"/>
      <c r="C87" s="197"/>
      <c r="D87" s="169"/>
      <c r="E87" s="377"/>
      <c r="F87" s="170"/>
      <c r="G87" s="377"/>
      <c r="H87" s="197"/>
      <c r="I87" s="169"/>
      <c r="J87" s="377"/>
      <c r="K87" s="170"/>
      <c r="L87" s="377"/>
      <c r="M87" s="197"/>
      <c r="N87" s="169"/>
      <c r="O87" s="377"/>
      <c r="P87" s="171"/>
    </row>
    <row r="88" spans="1:16" ht="16.5" hidden="1" customHeight="1" thickBot="1">
      <c r="A88" s="102" t="s">
        <v>371</v>
      </c>
      <c r="B88" s="173"/>
      <c r="C88" s="198"/>
      <c r="D88" s="174"/>
      <c r="E88" s="175"/>
      <c r="F88" s="176"/>
      <c r="G88" s="175"/>
      <c r="H88" s="198"/>
      <c r="I88" s="174"/>
      <c r="J88" s="175"/>
      <c r="K88" s="176"/>
      <c r="L88" s="175"/>
      <c r="M88" s="198"/>
      <c r="N88" s="174"/>
      <c r="O88" s="175"/>
      <c r="P88" s="177"/>
    </row>
    <row r="89" spans="1:16" ht="16.5" hidden="1" customHeight="1" thickBot="1">
      <c r="A89" s="165" t="s">
        <v>407</v>
      </c>
      <c r="B89" s="367"/>
      <c r="C89" s="196" t="e">
        <f>(C40+C48)/#REF!</f>
        <v>#REF!</v>
      </c>
      <c r="D89" s="166" t="e">
        <f>(D40+D48)/#REF!</f>
        <v>#REF!</v>
      </c>
      <c r="E89" s="375" t="s">
        <v>408</v>
      </c>
      <c r="F89" s="170"/>
      <c r="G89" s="377"/>
      <c r="H89" s="196" t="e">
        <f>(H40+H48)/#REF!</f>
        <v>#REF!</v>
      </c>
      <c r="I89" s="166" t="e">
        <f>(I40+I48)/#REF!</f>
        <v>#REF!</v>
      </c>
      <c r="J89" s="375" t="s">
        <v>408</v>
      </c>
      <c r="K89" s="170"/>
      <c r="L89" s="377"/>
      <c r="M89" s="196" t="e">
        <f>(M40+M48)/#REF!</f>
        <v>#REF!</v>
      </c>
      <c r="N89" s="166" t="e">
        <f>(N40+N48)/#REF!</f>
        <v>#REF!</v>
      </c>
      <c r="O89" s="375" t="s">
        <v>408</v>
      </c>
      <c r="P89" s="171"/>
    </row>
    <row r="90" spans="1:16" ht="16.5" hidden="1" customHeight="1" thickBot="1">
      <c r="A90" s="165" t="s">
        <v>373</v>
      </c>
      <c r="B90" s="367"/>
      <c r="C90" s="197">
        <f>(C40+C48)/C9</f>
        <v>2.9632352941176472</v>
      </c>
      <c r="D90" s="169" t="e">
        <f>(D40+D48)/D9</f>
        <v>#DIV/0!</v>
      </c>
      <c r="E90" s="376" t="s">
        <v>3</v>
      </c>
      <c r="F90" s="170"/>
      <c r="G90" s="377"/>
      <c r="H90" s="197">
        <f>(H40+H48)/H9</f>
        <v>1.7836257309941519</v>
      </c>
      <c r="I90" s="169" t="e">
        <f>(I40+I48)/I9</f>
        <v>#DIV/0!</v>
      </c>
      <c r="J90" s="376" t="s">
        <v>3</v>
      </c>
      <c r="K90" s="170"/>
      <c r="L90" s="377"/>
      <c r="M90" s="197">
        <f>(M40+M48)/M9</f>
        <v>1.3062880324543613</v>
      </c>
      <c r="N90" s="169" t="e">
        <f>(N40+N48)/N9</f>
        <v>#DIV/0!</v>
      </c>
      <c r="O90" s="376" t="s">
        <v>3</v>
      </c>
      <c r="P90" s="171"/>
    </row>
    <row r="91" spans="1:16" ht="6.75" hidden="1" customHeight="1" thickBot="1">
      <c r="A91" s="172"/>
      <c r="B91" s="178"/>
      <c r="C91" s="178"/>
      <c r="D91" s="179"/>
      <c r="E91" s="378"/>
      <c r="F91" s="180"/>
      <c r="G91" s="378"/>
      <c r="H91" s="178"/>
      <c r="I91" s="179"/>
      <c r="J91" s="378"/>
      <c r="K91" s="180"/>
      <c r="L91" s="378"/>
      <c r="M91" s="178"/>
      <c r="N91" s="179"/>
      <c r="O91" s="378"/>
      <c r="P91" s="181"/>
    </row>
    <row r="92" spans="1:16" ht="16.5" hidden="1" customHeight="1" thickBot="1">
      <c r="A92" s="102" t="s">
        <v>386</v>
      </c>
      <c r="B92" s="182"/>
      <c r="C92" s="182"/>
      <c r="D92" s="183"/>
      <c r="E92" s="184"/>
      <c r="F92" s="185"/>
      <c r="G92" s="184"/>
      <c r="H92" s="182"/>
      <c r="I92" s="183"/>
      <c r="J92" s="184"/>
      <c r="K92" s="185"/>
      <c r="L92" s="184"/>
      <c r="M92" s="182"/>
      <c r="N92" s="183"/>
      <c r="O92" s="184"/>
      <c r="P92" s="186"/>
    </row>
    <row r="93" spans="1:16" ht="16.5" hidden="1" customHeight="1" thickBot="1">
      <c r="A93" s="165" t="s">
        <v>372</v>
      </c>
      <c r="B93" s="178"/>
      <c r="C93" s="178"/>
      <c r="D93" s="187" t="e">
        <f>D57/#REF!</f>
        <v>#REF!</v>
      </c>
      <c r="E93" s="378"/>
      <c r="F93" s="180"/>
      <c r="G93" s="378"/>
      <c r="H93" s="178"/>
      <c r="I93" s="187" t="e">
        <f>I57/#REF!</f>
        <v>#REF!</v>
      </c>
      <c r="J93" s="378"/>
      <c r="K93" s="180"/>
      <c r="L93" s="378"/>
      <c r="M93" s="178"/>
      <c r="N93" s="187" t="e">
        <f>N57/#REF!</f>
        <v>#REF!</v>
      </c>
      <c r="O93" s="378"/>
      <c r="P93" s="181"/>
    </row>
    <row r="94" spans="1:16" ht="16.5" hidden="1" customHeight="1" thickBot="1">
      <c r="A94" s="165" t="s">
        <v>373</v>
      </c>
      <c r="B94" s="178"/>
      <c r="C94" s="178"/>
      <c r="D94" s="179" t="e">
        <f>D57/D9</f>
        <v>#DIV/0!</v>
      </c>
      <c r="E94" s="378"/>
      <c r="F94" s="180"/>
      <c r="G94" s="378"/>
      <c r="H94" s="378"/>
      <c r="I94" s="179" t="e">
        <f>I57/I9</f>
        <v>#DIV/0!</v>
      </c>
      <c r="J94" s="378"/>
      <c r="K94" s="180"/>
      <c r="L94" s="378"/>
      <c r="M94" s="378"/>
      <c r="N94" s="179" t="e">
        <f>N57/N9</f>
        <v>#DIV/0!</v>
      </c>
      <c r="O94" s="378"/>
      <c r="P94" s="181"/>
    </row>
    <row r="95" spans="1:16" ht="16.5" customHeight="1" thickBot="1">
      <c r="A95" s="213"/>
      <c r="B95" s="214"/>
      <c r="C95" s="220"/>
      <c r="D95" s="215"/>
      <c r="E95" s="214"/>
      <c r="F95" s="216"/>
      <c r="G95" s="214"/>
      <c r="H95" s="220"/>
      <c r="I95" s="215"/>
      <c r="J95" s="214"/>
      <c r="K95" s="216"/>
      <c r="L95" s="214"/>
      <c r="M95" s="220"/>
      <c r="N95" s="215"/>
      <c r="O95" s="214"/>
      <c r="P95" s="217"/>
    </row>
    <row r="96" spans="1:16" hidden="1">
      <c r="A96" s="447" t="s">
        <v>409</v>
      </c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9"/>
    </row>
    <row r="97" spans="1:16" hidden="1">
      <c r="A97" s="30"/>
      <c r="P97" s="31"/>
    </row>
    <row r="98" spans="1:16" hidden="1">
      <c r="A98" s="30"/>
      <c r="P98" s="31"/>
    </row>
    <row r="99" spans="1:16" hidden="1">
      <c r="A99" s="30"/>
      <c r="P99" s="31"/>
    </row>
    <row r="100" spans="1:16" hidden="1">
      <c r="A100" s="30"/>
      <c r="P100" s="31"/>
    </row>
    <row r="101" spans="1:16" hidden="1">
      <c r="A101" s="30"/>
      <c r="P101" s="31"/>
    </row>
    <row r="102" spans="1:16" hidden="1">
      <c r="A102" s="30"/>
      <c r="P102" s="31"/>
    </row>
    <row r="103" spans="1:16" hidden="1">
      <c r="A103" s="3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33"/>
    </row>
    <row r="104" spans="1:16" hidden="1">
      <c r="A104" s="30"/>
      <c r="P104" s="31"/>
    </row>
    <row r="105" spans="1:16" hidden="1">
      <c r="A105" s="30"/>
      <c r="P105" s="31"/>
    </row>
    <row r="106" spans="1:16" hidden="1">
      <c r="A106" s="30"/>
      <c r="P106" s="31"/>
    </row>
    <row r="107" spans="1:16" hidden="1">
      <c r="A107" s="30"/>
      <c r="P107" s="31"/>
    </row>
    <row r="108" spans="1:16" hidden="1">
      <c r="A108" s="30"/>
      <c r="P108" s="31"/>
    </row>
    <row r="109" spans="1:16" hidden="1">
      <c r="A109" s="30"/>
      <c r="P109" s="31"/>
    </row>
    <row r="110" spans="1:16" hidden="1">
      <c r="A110" s="30"/>
      <c r="P110" s="31"/>
    </row>
    <row r="111" spans="1:16" hidden="1">
      <c r="A111" s="30"/>
      <c r="P111" s="31"/>
    </row>
    <row r="112" spans="1:16" hidden="1">
      <c r="A112" s="30"/>
      <c r="P112" s="31"/>
    </row>
    <row r="113" spans="1:16" hidden="1">
      <c r="A113" s="30"/>
      <c r="P113" s="31"/>
    </row>
    <row r="114" spans="1:16" hidden="1">
      <c r="A114" s="30"/>
      <c r="P114" s="31"/>
    </row>
    <row r="115" spans="1:16" hidden="1">
      <c r="A115" s="30"/>
      <c r="P115" s="31"/>
    </row>
    <row r="116" spans="1:16" hidden="1">
      <c r="A116" s="30"/>
      <c r="P116" s="31"/>
    </row>
    <row r="117" spans="1:16" hidden="1">
      <c r="A117" s="30"/>
      <c r="P117" s="31"/>
    </row>
    <row r="118" spans="1:16" hidden="1">
      <c r="A118" s="30"/>
      <c r="P118" s="31"/>
    </row>
    <row r="119" spans="1:16" hidden="1">
      <c r="A119" s="30"/>
      <c r="P119" s="31"/>
    </row>
    <row r="120" spans="1:16" hidden="1">
      <c r="A120" s="30"/>
      <c r="P120" s="31"/>
    </row>
    <row r="121" spans="1:16" hidden="1">
      <c r="A121" s="30"/>
      <c r="P121" s="31"/>
    </row>
    <row r="122" spans="1:16" hidden="1">
      <c r="A122" s="30"/>
      <c r="P122" s="31"/>
    </row>
    <row r="123" spans="1:16" hidden="1">
      <c r="A123" s="30"/>
      <c r="P123" s="31"/>
    </row>
    <row r="124" spans="1:16" hidden="1">
      <c r="A124" s="30"/>
      <c r="P124" s="31"/>
    </row>
    <row r="125" spans="1:16" hidden="1">
      <c r="A125" s="30"/>
      <c r="P125" s="31"/>
    </row>
    <row r="126" spans="1:16" hidden="1">
      <c r="A126" s="30"/>
      <c r="P126" s="31"/>
    </row>
    <row r="127" spans="1:16" hidden="1">
      <c r="A127" s="30"/>
      <c r="P127" s="31"/>
    </row>
    <row r="128" spans="1:16" hidden="1">
      <c r="A128" s="30"/>
      <c r="P128" s="31"/>
    </row>
    <row r="129" spans="1:16" hidden="1">
      <c r="A129" s="30"/>
      <c r="P129" s="31"/>
    </row>
    <row r="130" spans="1:16" hidden="1">
      <c r="A130" s="30"/>
      <c r="P130" s="31"/>
    </row>
    <row r="131" spans="1:16" hidden="1">
      <c r="A131" s="30"/>
      <c r="P131" s="31"/>
    </row>
    <row r="132" spans="1:16" hidden="1">
      <c r="A132" s="30"/>
      <c r="P132" s="31"/>
    </row>
    <row r="133" spans="1:16" hidden="1">
      <c r="A133" s="30"/>
      <c r="P133" s="31"/>
    </row>
    <row r="134" spans="1:16" hidden="1">
      <c r="A134" s="30"/>
      <c r="P134" s="31"/>
    </row>
    <row r="135" spans="1:16" hidden="1">
      <c r="A135" s="30"/>
      <c r="P135" s="31"/>
    </row>
    <row r="136" spans="1:16" hidden="1">
      <c r="A136" s="30"/>
      <c r="P136" s="31"/>
    </row>
    <row r="137" spans="1:16" hidden="1">
      <c r="A137" s="30"/>
      <c r="P137" s="31"/>
    </row>
    <row r="138" spans="1:16" hidden="1">
      <c r="A138" s="30"/>
      <c r="P138" s="31"/>
    </row>
    <row r="139" spans="1:16" hidden="1">
      <c r="A139" s="30"/>
      <c r="P139" s="31"/>
    </row>
    <row r="140" spans="1:16" hidden="1">
      <c r="A140" s="30"/>
      <c r="P140" s="31"/>
    </row>
    <row r="141" spans="1:16" hidden="1">
      <c r="A141" s="30"/>
      <c r="P141" s="31"/>
    </row>
    <row r="142" spans="1:16" hidden="1">
      <c r="A142" s="30"/>
      <c r="P142" s="31"/>
    </row>
    <row r="143" spans="1:16" hidden="1">
      <c r="A143" s="30"/>
      <c r="P143" s="31"/>
    </row>
    <row r="144" spans="1:16" hidden="1">
      <c r="A144" s="30"/>
      <c r="P144" s="31"/>
    </row>
    <row r="145" spans="1:16" hidden="1">
      <c r="A145" s="30"/>
      <c r="P145" s="31"/>
    </row>
    <row r="146" spans="1:16" hidden="1">
      <c r="A146" s="30"/>
      <c r="P146" s="31"/>
    </row>
    <row r="147" spans="1:16" hidden="1">
      <c r="A147" s="30"/>
      <c r="P147" s="31"/>
    </row>
    <row r="148" spans="1:16" hidden="1">
      <c r="A148" s="30"/>
      <c r="P148" s="31"/>
    </row>
    <row r="149" spans="1:16" hidden="1">
      <c r="A149" s="30"/>
      <c r="P149" s="31"/>
    </row>
    <row r="150" spans="1:16" hidden="1">
      <c r="A150" s="30"/>
      <c r="P150" s="31"/>
    </row>
    <row r="151" spans="1:16" hidden="1">
      <c r="A151" s="30"/>
      <c r="P151" s="31"/>
    </row>
    <row r="152" spans="1:16" hidden="1">
      <c r="A152" s="30"/>
      <c r="P152" s="31"/>
    </row>
    <row r="153" spans="1:16" hidden="1">
      <c r="A153" s="30"/>
      <c r="P153" s="31"/>
    </row>
    <row r="154" spans="1:16" hidden="1">
      <c r="A154" s="30"/>
      <c r="P154" s="31"/>
    </row>
    <row r="155" spans="1:16" ht="19.5" hidden="1" thickBot="1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6"/>
    </row>
    <row r="157" spans="1:16">
      <c r="A157" s="7" t="s">
        <v>496</v>
      </c>
      <c r="E157" s="308" t="s">
        <v>497</v>
      </c>
    </row>
  </sheetData>
  <sheetProtection sheet="1" objects="1" scenarios="1"/>
  <sortState xmlns:xlrd2="http://schemas.microsoft.com/office/spreadsheetml/2017/richdata2" ref="T6:T10">
    <sortCondition ref="T6"/>
  </sortState>
  <mergeCells count="53">
    <mergeCell ref="E72:F72"/>
    <mergeCell ref="J72:K72"/>
    <mergeCell ref="O72:P72"/>
    <mergeCell ref="A96:P96"/>
    <mergeCell ref="E76:F76"/>
    <mergeCell ref="J76:K76"/>
    <mergeCell ref="O76:P76"/>
    <mergeCell ref="E74:F74"/>
    <mergeCell ref="J74:K74"/>
    <mergeCell ref="O74:P74"/>
    <mergeCell ref="E75:F75"/>
    <mergeCell ref="J75:K75"/>
    <mergeCell ref="O75:P75"/>
    <mergeCell ref="A78:P78"/>
    <mergeCell ref="E70:F70"/>
    <mergeCell ref="J70:K70"/>
    <mergeCell ref="O70:P70"/>
    <mergeCell ref="E71:F71"/>
    <mergeCell ref="J71:K71"/>
    <mergeCell ref="O71:P71"/>
    <mergeCell ref="E68:F68"/>
    <mergeCell ref="J68:K68"/>
    <mergeCell ref="O68:P68"/>
    <mergeCell ref="O67:P67"/>
    <mergeCell ref="E67:F67"/>
    <mergeCell ref="J67:K67"/>
    <mergeCell ref="E64:F64"/>
    <mergeCell ref="J64:K64"/>
    <mergeCell ref="O64:P64"/>
    <mergeCell ref="E66:F66"/>
    <mergeCell ref="J66:K66"/>
    <mergeCell ref="O66:P66"/>
    <mergeCell ref="O61:P61"/>
    <mergeCell ref="A52:P52"/>
    <mergeCell ref="E63:F63"/>
    <mergeCell ref="J63:K63"/>
    <mergeCell ref="O63:P63"/>
    <mergeCell ref="E62:F62"/>
    <mergeCell ref="J62:K62"/>
    <mergeCell ref="O62:P62"/>
    <mergeCell ref="A1:P3"/>
    <mergeCell ref="D5:F5"/>
    <mergeCell ref="I5:K5"/>
    <mergeCell ref="N5:P5"/>
    <mergeCell ref="A15:A16"/>
    <mergeCell ref="D6:F6"/>
    <mergeCell ref="I6:K6"/>
    <mergeCell ref="N6:P6"/>
    <mergeCell ref="B15:B16"/>
    <mergeCell ref="A60:P60"/>
    <mergeCell ref="A43:P43"/>
    <mergeCell ref="E61:F61"/>
    <mergeCell ref="J61:K61"/>
  </mergeCells>
  <conditionalFormatting sqref="E20:E28">
    <cfRule type="dataBar" priority="66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33:E38">
    <cfRule type="dataBar" priority="61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45:E47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54:E55">
    <cfRule type="dataBar" priority="1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0:J28">
    <cfRule type="dataBar" priority="66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33:J38">
    <cfRule type="dataBar" priority="61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45:J47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54:J55">
    <cfRule type="dataBar" priority="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0:O28">
    <cfRule type="dataBar" priority="670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33:O38">
    <cfRule type="dataBar" priority="6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45:O47">
    <cfRule type="dataBar" priority="57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54:O55">
    <cfRule type="dataBar" priority="1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disablePrompts="1" count="2">
    <dataValidation type="list" allowBlank="1" showInputMessage="1" showErrorMessage="1" sqref="I6:K6 N6:P6" xr:uid="{46D35040-FFDC-495F-A96F-D82746474036}">
      <formula1>$T$6:$T$10</formula1>
    </dataValidation>
    <dataValidation type="list" allowBlank="1" showInputMessage="1" showErrorMessage="1" sqref="D6:F6" xr:uid="{D531E6D0-CFBF-4CA9-8AA1-A6F8A5FD481E}">
      <formula1>#REF!</formula1>
    </dataValidation>
  </dataValidations>
  <hyperlinks>
    <hyperlink ref="E157" r:id="rId1" xr:uid="{32B8F8D8-62C7-418B-9B4E-397802C0E666}"/>
  </hyperlinks>
  <printOptions horizontalCentered="1"/>
  <pageMargins left="0.25" right="0.25" top="0.25" bottom="0.25" header="0.3" footer="0.3"/>
  <pageSetup scale="50" orientation="portrait" r:id="rId2"/>
  <rowBreaks count="1" manualBreakCount="1">
    <brk id="95" max="15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E20:E28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E33:E38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E45:E47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E54:E55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J20:J28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J33:J38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J45:J47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J54:J55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O20:O28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O33:O38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O45:O47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O54:O55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P18"/>
  <sheetViews>
    <sheetView workbookViewId="0">
      <selection activeCell="D4" sqref="D4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464" t="s">
        <v>253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6"/>
    </row>
    <row r="2" spans="1:16" ht="15.75">
      <c r="A2" s="247"/>
      <c r="B2" s="248"/>
      <c r="C2" s="248"/>
      <c r="D2" s="249"/>
      <c r="E2" s="467"/>
      <c r="F2" s="468"/>
      <c r="G2" s="248"/>
      <c r="H2" s="248"/>
      <c r="I2" s="249"/>
      <c r="J2" s="467"/>
      <c r="K2" s="468"/>
      <c r="L2" s="248"/>
      <c r="M2" s="248"/>
      <c r="N2" s="249"/>
      <c r="O2" s="467"/>
      <c r="P2" s="469"/>
    </row>
    <row r="3" spans="1:16" ht="15.75">
      <c r="A3" s="232" t="s">
        <v>251</v>
      </c>
      <c r="B3" s="222"/>
      <c r="C3" s="203">
        <f>'Livestock Budget (Main)'!C62</f>
        <v>0.38860103626943004</v>
      </c>
      <c r="D3" s="223" t="e">
        <f>'Livestock Budget (Main)'!D62</f>
        <v>#DIV/0!</v>
      </c>
      <c r="E3" s="470" t="s">
        <v>256</v>
      </c>
      <c r="F3" s="471"/>
      <c r="G3" s="224"/>
      <c r="H3" s="203">
        <f>'Livestock Budget (Main)'!H62</f>
        <v>0.522995283018868</v>
      </c>
      <c r="I3" s="223" t="e">
        <f>'Livestock Budget (Main)'!I62</f>
        <v>#DIV/0!</v>
      </c>
      <c r="J3" s="470" t="s">
        <v>256</v>
      </c>
      <c r="K3" s="471"/>
      <c r="L3" s="224"/>
      <c r="M3" s="203">
        <f>'Livestock Budget (Main)'!M62</f>
        <v>0.45939243645381284</v>
      </c>
      <c r="N3" s="223" t="e">
        <f>'Livestock Budget (Main)'!N62</f>
        <v>#DIV/0!</v>
      </c>
      <c r="O3" s="470" t="s">
        <v>256</v>
      </c>
      <c r="P3" s="472"/>
    </row>
    <row r="4" spans="1:16" ht="15.75">
      <c r="A4" s="250" t="s">
        <v>456</v>
      </c>
      <c r="B4" s="225"/>
      <c r="C4" s="199"/>
      <c r="D4" s="226"/>
      <c r="E4" s="458" t="s">
        <v>255</v>
      </c>
      <c r="F4" s="459"/>
      <c r="G4" s="227"/>
      <c r="H4" s="199"/>
      <c r="I4" s="226"/>
      <c r="J4" s="458" t="s">
        <v>255</v>
      </c>
      <c r="K4" s="459"/>
      <c r="L4" s="227"/>
      <c r="M4" s="199"/>
      <c r="N4" s="226"/>
      <c r="O4" s="458" t="s">
        <v>255</v>
      </c>
      <c r="P4" s="460"/>
    </row>
    <row r="5" spans="1:16" ht="15.75">
      <c r="A5" s="235"/>
      <c r="B5" s="225"/>
      <c r="C5" s="200"/>
      <c r="D5" s="228"/>
      <c r="E5" s="461" t="s">
        <v>254</v>
      </c>
      <c r="F5" s="462"/>
      <c r="G5" s="227"/>
      <c r="H5" s="200"/>
      <c r="I5" s="228"/>
      <c r="J5" s="461" t="s">
        <v>254</v>
      </c>
      <c r="K5" s="462"/>
      <c r="L5" s="227"/>
      <c r="M5" s="200"/>
      <c r="N5" s="228"/>
      <c r="O5" s="461" t="s">
        <v>254</v>
      </c>
      <c r="P5" s="463"/>
    </row>
    <row r="6" spans="1:16" ht="15.75">
      <c r="A6" s="235"/>
      <c r="B6" s="225"/>
      <c r="C6" s="200"/>
      <c r="D6" s="228"/>
      <c r="E6" s="229"/>
      <c r="F6" s="230"/>
      <c r="G6" s="227"/>
      <c r="H6" s="200"/>
      <c r="I6" s="228"/>
      <c r="J6" s="229"/>
      <c r="K6" s="230"/>
      <c r="L6" s="227"/>
      <c r="M6" s="200"/>
      <c r="N6" s="228"/>
      <c r="O6" s="229"/>
      <c r="P6" s="231"/>
    </row>
    <row r="7" spans="1:16" ht="15.75">
      <c r="A7" s="232" t="s">
        <v>395</v>
      </c>
      <c r="B7" s="233"/>
      <c r="C7" s="203">
        <f>'Livestock Budget (Main)'!C66</f>
        <v>9.8445595854922269E-2</v>
      </c>
      <c r="D7" s="223" t="e">
        <f>'Livestock Budget (Main)'!D66</f>
        <v>#DIV/0!</v>
      </c>
      <c r="E7" s="452" t="s">
        <v>396</v>
      </c>
      <c r="F7" s="453"/>
      <c r="G7" s="234"/>
      <c r="H7" s="203">
        <f>'Livestock Budget (Main)'!H66</f>
        <v>0.12971698113207547</v>
      </c>
      <c r="I7" s="223" t="e">
        <f>'Livestock Budget (Main)'!I66</f>
        <v>#DIV/0!</v>
      </c>
      <c r="J7" s="452" t="s">
        <v>396</v>
      </c>
      <c r="K7" s="453"/>
      <c r="L7" s="234"/>
      <c r="M7" s="203">
        <f>'Livestock Budget (Main)'!M66</f>
        <v>0.10911345319280844</v>
      </c>
      <c r="N7" s="223" t="e">
        <f>'Livestock Budget (Main)'!N66</f>
        <v>#DIV/0!</v>
      </c>
      <c r="O7" s="452" t="s">
        <v>396</v>
      </c>
      <c r="P7" s="453"/>
    </row>
    <row r="8" spans="1:16" ht="15.75">
      <c r="A8" s="250" t="s">
        <v>457</v>
      </c>
      <c r="B8" s="236"/>
      <c r="C8" s="201"/>
      <c r="D8" s="237"/>
      <c r="E8" s="454" t="s">
        <v>397</v>
      </c>
      <c r="F8" s="455"/>
      <c r="G8" s="238"/>
      <c r="H8" s="201"/>
      <c r="I8" s="237"/>
      <c r="J8" s="454" t="s">
        <v>397</v>
      </c>
      <c r="K8" s="455"/>
      <c r="L8" s="238"/>
      <c r="M8" s="201"/>
      <c r="N8" s="237"/>
      <c r="O8" s="454" t="s">
        <v>397</v>
      </c>
      <c r="P8" s="455"/>
    </row>
    <row r="9" spans="1:16" ht="15.75">
      <c r="A9" s="235"/>
      <c r="B9" s="236"/>
      <c r="C9" s="202"/>
      <c r="D9" s="239"/>
      <c r="E9" s="456" t="s">
        <v>398</v>
      </c>
      <c r="F9" s="457"/>
      <c r="G9" s="238"/>
      <c r="H9" s="202"/>
      <c r="I9" s="239"/>
      <c r="J9" s="456" t="s">
        <v>398</v>
      </c>
      <c r="K9" s="457"/>
      <c r="L9" s="238"/>
      <c r="M9" s="202"/>
      <c r="N9" s="239"/>
      <c r="O9" s="456" t="s">
        <v>398</v>
      </c>
      <c r="P9" s="457"/>
    </row>
    <row r="10" spans="1:16" ht="15.75">
      <c r="A10" s="235"/>
      <c r="B10" s="236"/>
      <c r="C10" s="202"/>
      <c r="D10" s="239"/>
      <c r="E10" s="234"/>
      <c r="F10" s="240"/>
      <c r="G10" s="238"/>
      <c r="H10" s="202"/>
      <c r="I10" s="239"/>
      <c r="J10" s="234"/>
      <c r="K10" s="240"/>
      <c r="L10" s="238"/>
      <c r="M10" s="202"/>
      <c r="N10" s="239"/>
      <c r="O10" s="234"/>
      <c r="P10" s="241"/>
    </row>
    <row r="11" spans="1:16" ht="15.75">
      <c r="A11" s="232" t="s">
        <v>399</v>
      </c>
      <c r="B11" s="233"/>
      <c r="C11" s="203">
        <f>'Livestock Budget (Main)'!C70</f>
        <v>0.15716753022452504</v>
      </c>
      <c r="D11" s="223" t="e">
        <f>'Livestock Budget (Main)'!D70</f>
        <v>#DIV/0!</v>
      </c>
      <c r="E11" s="452" t="s">
        <v>396</v>
      </c>
      <c r="F11" s="453"/>
      <c r="G11" s="234"/>
      <c r="H11" s="203">
        <f>'Livestock Budget (Main)'!H70</f>
        <v>0.22877358490566038</v>
      </c>
      <c r="I11" s="223" t="e">
        <f>'Livestock Budget (Main)'!I70</f>
        <v>#DIV/0!</v>
      </c>
      <c r="J11" s="452" t="s">
        <v>396</v>
      </c>
      <c r="K11" s="453"/>
      <c r="L11" s="234"/>
      <c r="M11" s="203">
        <f>'Livestock Budget (Main)'!M70</f>
        <v>0.21140731556106634</v>
      </c>
      <c r="N11" s="223" t="e">
        <f>'Livestock Budget (Main)'!N70</f>
        <v>#DIV/0!</v>
      </c>
      <c r="O11" s="452" t="s">
        <v>396</v>
      </c>
      <c r="P11" s="453"/>
    </row>
    <row r="12" spans="1:16" ht="15.75">
      <c r="A12" s="250" t="s">
        <v>458</v>
      </c>
      <c r="B12" s="236"/>
      <c r="C12" s="201"/>
      <c r="D12" s="237"/>
      <c r="E12" s="454" t="s">
        <v>397</v>
      </c>
      <c r="F12" s="455"/>
      <c r="G12" s="238"/>
      <c r="H12" s="201"/>
      <c r="I12" s="237"/>
      <c r="J12" s="454" t="s">
        <v>397</v>
      </c>
      <c r="K12" s="455"/>
      <c r="L12" s="238"/>
      <c r="M12" s="201"/>
      <c r="N12" s="237"/>
      <c r="O12" s="454" t="s">
        <v>397</v>
      </c>
      <c r="P12" s="455"/>
    </row>
    <row r="13" spans="1:16" ht="15.75">
      <c r="A13" s="235"/>
      <c r="B13" s="236"/>
      <c r="C13" s="202"/>
      <c r="D13" s="239"/>
      <c r="E13" s="456" t="s">
        <v>398</v>
      </c>
      <c r="F13" s="457"/>
      <c r="G13" s="238"/>
      <c r="H13" s="202"/>
      <c r="I13" s="239"/>
      <c r="J13" s="456" t="s">
        <v>398</v>
      </c>
      <c r="K13" s="457"/>
      <c r="L13" s="238"/>
      <c r="M13" s="202"/>
      <c r="N13" s="239"/>
      <c r="O13" s="456" t="s">
        <v>398</v>
      </c>
      <c r="P13" s="457"/>
    </row>
    <row r="14" spans="1:16" ht="15.75">
      <c r="A14" s="235"/>
      <c r="B14" s="236"/>
      <c r="C14" s="202"/>
      <c r="D14" s="239"/>
      <c r="E14" s="234"/>
      <c r="F14" s="240"/>
      <c r="G14" s="238"/>
      <c r="H14" s="202"/>
      <c r="I14" s="239"/>
      <c r="J14" s="234"/>
      <c r="K14" s="240"/>
      <c r="L14" s="238"/>
      <c r="M14" s="202"/>
      <c r="N14" s="239"/>
      <c r="O14" s="234"/>
      <c r="P14" s="241"/>
    </row>
    <row r="15" spans="1:16" ht="15.75">
      <c r="A15" s="232" t="s">
        <v>400</v>
      </c>
      <c r="B15" s="233"/>
      <c r="C15" s="203">
        <f>'Livestock Budget (Main)'!C74</f>
        <v>0.35578583765112265</v>
      </c>
      <c r="D15" s="223" t="e">
        <f>'Livestock Budget (Main)'!D74</f>
        <v>#DIV/0!</v>
      </c>
      <c r="E15" s="452" t="s">
        <v>401</v>
      </c>
      <c r="F15" s="453"/>
      <c r="G15" s="234"/>
      <c r="H15" s="203">
        <f>'Livestock Budget (Main)'!H74</f>
        <v>0.11851415094339632</v>
      </c>
      <c r="I15" s="223" t="e">
        <f>'Livestock Budget (Main)'!I74</f>
        <v>#DIV/0!</v>
      </c>
      <c r="J15" s="452" t="s">
        <v>401</v>
      </c>
      <c r="K15" s="453"/>
      <c r="L15" s="234"/>
      <c r="M15" s="203">
        <f>'Livestock Budget (Main)'!M74</f>
        <v>0.22008679479231241</v>
      </c>
      <c r="N15" s="223" t="e">
        <f>'Livestock Budget (Main)'!N74</f>
        <v>#DIV/0!</v>
      </c>
      <c r="O15" s="452" t="s">
        <v>401</v>
      </c>
      <c r="P15" s="453"/>
    </row>
    <row r="16" spans="1:16" ht="15.75">
      <c r="A16" s="250" t="s">
        <v>459</v>
      </c>
      <c r="B16" s="236"/>
      <c r="C16" s="236"/>
      <c r="D16" s="237"/>
      <c r="E16" s="454" t="s">
        <v>402</v>
      </c>
      <c r="F16" s="455"/>
      <c r="G16" s="238"/>
      <c r="H16" s="238"/>
      <c r="I16" s="237"/>
      <c r="J16" s="454" t="s">
        <v>402</v>
      </c>
      <c r="K16" s="455"/>
      <c r="L16" s="238"/>
      <c r="M16" s="238"/>
      <c r="N16" s="237"/>
      <c r="O16" s="454" t="s">
        <v>402</v>
      </c>
      <c r="P16" s="455"/>
    </row>
    <row r="17" spans="1:16" ht="15.75">
      <c r="A17" s="242" t="s">
        <v>403</v>
      </c>
      <c r="B17" s="243"/>
      <c r="C17" s="243"/>
      <c r="D17" s="244"/>
      <c r="E17" s="450" t="s">
        <v>404</v>
      </c>
      <c r="F17" s="451"/>
      <c r="G17" s="245"/>
      <c r="H17" s="245"/>
      <c r="I17" s="246"/>
      <c r="J17" s="450" t="s">
        <v>404</v>
      </c>
      <c r="K17" s="451"/>
      <c r="L17" s="245"/>
      <c r="M17" s="245"/>
      <c r="N17" s="246"/>
      <c r="O17" s="450" t="s">
        <v>404</v>
      </c>
      <c r="P17" s="451"/>
    </row>
    <row r="18" spans="1:16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40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405</v>
      </c>
      <c r="C1" t="s">
        <v>56</v>
      </c>
      <c r="D1" t="s">
        <v>406</v>
      </c>
      <c r="J1" t="s">
        <v>405</v>
      </c>
      <c r="K1" t="s">
        <v>56</v>
      </c>
      <c r="L1" t="s">
        <v>406</v>
      </c>
    </row>
    <row r="2" spans="1:12" ht="15.75">
      <c r="A2" s="37" t="s">
        <v>37</v>
      </c>
      <c r="B2" s="38" t="e">
        <f>'Livestock Budget (Main)'!#REF!</f>
        <v>#REF!</v>
      </c>
      <c r="C2" s="38" t="e">
        <f>'Livestock Budget (Main)'!#REF!</f>
        <v>#REF!</v>
      </c>
      <c r="D2" s="38" t="e">
        <f>'Livestock Budget (Main)'!#REF!</f>
        <v>#REF!</v>
      </c>
      <c r="I2" t="s">
        <v>410</v>
      </c>
      <c r="J2" s="39">
        <f>'Livestock Budget (Main)'!D29</f>
        <v>0</v>
      </c>
      <c r="K2" s="39">
        <f>'Livestock Budget (Main)'!I29</f>
        <v>0</v>
      </c>
      <c r="L2" s="39">
        <f>'Livestock Budget (Main)'!N29</f>
        <v>0</v>
      </c>
    </row>
    <row r="3" spans="1:12" ht="15.75">
      <c r="A3" s="37" t="s">
        <v>38</v>
      </c>
      <c r="B3" s="38" t="e">
        <f>SUM(B4:B7)</f>
        <v>#REF!</v>
      </c>
      <c r="C3" s="38" t="e">
        <f>SUM(C4:C7)</f>
        <v>#REF!</v>
      </c>
      <c r="D3" s="38" t="e">
        <f>SUM(D4:D7)</f>
        <v>#REF!</v>
      </c>
      <c r="I3" t="s">
        <v>411</v>
      </c>
      <c r="J3" s="39">
        <f>'Livestock Budget (Main)'!D39</f>
        <v>0</v>
      </c>
      <c r="K3" s="39">
        <f>'Livestock Budget (Main)'!I39</f>
        <v>0</v>
      </c>
      <c r="L3" s="39">
        <f>'Livestock Budget (Main)'!N39</f>
        <v>0</v>
      </c>
    </row>
    <row r="4" spans="1:12" ht="15.75" hidden="1">
      <c r="A4" s="40" t="s">
        <v>0</v>
      </c>
      <c r="B4" s="38" t="e">
        <f>'Livestock Budget (Main)'!#REF!</f>
        <v>#REF!</v>
      </c>
      <c r="C4" s="38" t="e">
        <f>'Livestock Budget (Main)'!#REF!</f>
        <v>#REF!</v>
      </c>
      <c r="D4" s="38" t="e">
        <f>'Livestock Budget (Main)'!#REF!</f>
        <v>#REF!</v>
      </c>
      <c r="I4" t="s">
        <v>412</v>
      </c>
      <c r="J4" s="39">
        <f>'Livestock Budget (Main)'!D40</f>
        <v>0</v>
      </c>
      <c r="K4" s="39">
        <f>'Livestock Budget (Main)'!I40</f>
        <v>0</v>
      </c>
      <c r="L4" s="39">
        <f>'Livestock Budget (Main)'!N40</f>
        <v>0</v>
      </c>
    </row>
    <row r="5" spans="1:12" ht="15.75" hidden="1">
      <c r="A5" s="40" t="s">
        <v>1</v>
      </c>
      <c r="B5" s="38" t="e">
        <f>'Livestock Budget (Main)'!#REF!</f>
        <v>#REF!</v>
      </c>
      <c r="C5" s="38" t="e">
        <f>'Livestock Budget (Main)'!#REF!</f>
        <v>#REF!</v>
      </c>
      <c r="D5" s="38" t="e">
        <f>'Livestock Budget (Main)'!#REF!</f>
        <v>#REF!</v>
      </c>
    </row>
    <row r="6" spans="1:12" ht="15.75" hidden="1">
      <c r="A6" s="40" t="s">
        <v>300</v>
      </c>
      <c r="B6" s="38" t="e">
        <f>'Livestock Budget (Main)'!#REF!</f>
        <v>#REF!</v>
      </c>
      <c r="C6" s="38" t="e">
        <f>'Livestock Budget (Main)'!#REF!</f>
        <v>#REF!</v>
      </c>
      <c r="D6" s="38" t="e">
        <f>'Livestock Budget (Main)'!#REF!</f>
        <v>#REF!</v>
      </c>
    </row>
    <row r="7" spans="1:12" ht="15.75" hidden="1">
      <c r="A7" s="40" t="s">
        <v>301</v>
      </c>
      <c r="B7" s="38" t="e">
        <f>'Livestock Budget (Main)'!#REF!</f>
        <v>#REF!</v>
      </c>
      <c r="C7" s="38" t="e">
        <f>'Livestock Budget (Main)'!#REF!</f>
        <v>#REF!</v>
      </c>
      <c r="D7" s="38" t="e">
        <f>'Livestock Budget (Main)'!#REF!</f>
        <v>#REF!</v>
      </c>
    </row>
    <row r="8" spans="1:12" ht="15.75">
      <c r="A8" s="37" t="s">
        <v>264</v>
      </c>
      <c r="B8" s="38" t="e">
        <f>SUM(B9:B11)</f>
        <v>#REF!</v>
      </c>
      <c r="C8" s="38" t="e">
        <f>SUM(C9:C11)</f>
        <v>#REF!</v>
      </c>
      <c r="D8" s="38" t="e">
        <f>SUM(D9:D11)</f>
        <v>#REF!</v>
      </c>
      <c r="I8" t="s">
        <v>412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0" t="s">
        <v>265</v>
      </c>
      <c r="B9" s="38" t="e">
        <f>'Livestock Budget (Main)'!#REF!</f>
        <v>#REF!</v>
      </c>
      <c r="C9" s="38" t="e">
        <f>'Livestock Budget (Main)'!#REF!</f>
        <v>#REF!</v>
      </c>
      <c r="D9" s="38" t="e">
        <f>'Livestock Budget (Main)'!#REF!</f>
        <v>#REF!</v>
      </c>
    </row>
    <row r="10" spans="1:12" ht="15.75" hidden="1">
      <c r="A10" s="40" t="s">
        <v>53</v>
      </c>
      <c r="B10" s="38" t="e">
        <f>'Livestock Budget (Main)'!#REF!</f>
        <v>#REF!</v>
      </c>
      <c r="C10" s="38" t="e">
        <f>'Livestock Budget (Main)'!#REF!</f>
        <v>#REF!</v>
      </c>
      <c r="D10" s="38" t="e">
        <f>'Livestock Budget (Main)'!#REF!</f>
        <v>#REF!</v>
      </c>
    </row>
    <row r="11" spans="1:12" ht="15.75" hidden="1">
      <c r="A11" s="40" t="s">
        <v>70</v>
      </c>
      <c r="B11" s="38" t="e">
        <f>'Livestock Budget (Main)'!#REF!</f>
        <v>#REF!</v>
      </c>
      <c r="C11" s="38" t="e">
        <f>'Livestock Budget (Main)'!#REF!</f>
        <v>#REF!</v>
      </c>
      <c r="D11" s="38" t="e">
        <f>'Livestock Budget (Main)'!#REF!</f>
        <v>#REF!</v>
      </c>
    </row>
    <row r="12" spans="1:12" ht="15.75">
      <c r="A12" s="37" t="s">
        <v>42</v>
      </c>
      <c r="B12" s="38" t="e">
        <f>'Livestock Budget (Main)'!#REF!</f>
        <v>#REF!</v>
      </c>
      <c r="C12" s="38" t="e">
        <f>'Livestock Budget (Main)'!#REF!</f>
        <v>#REF!</v>
      </c>
      <c r="D12" s="38" t="e">
        <f>'Livestock Budget (Main)'!#REF!</f>
        <v>#REF!</v>
      </c>
    </row>
    <row r="13" spans="1:12" ht="15.75">
      <c r="A13" s="37" t="s">
        <v>260</v>
      </c>
      <c r="B13" s="38" t="e">
        <f>'Livestock Budget (Main)'!#REF!</f>
        <v>#REF!</v>
      </c>
      <c r="C13" s="38" t="e">
        <f>'Livestock Budget (Main)'!#REF!</f>
        <v>#REF!</v>
      </c>
      <c r="D13" s="38" t="e">
        <f>'Livestock Budget (Main)'!#REF!</f>
        <v>#REF!</v>
      </c>
    </row>
    <row r="14" spans="1:12" ht="15.75">
      <c r="A14" s="37" t="s">
        <v>48</v>
      </c>
      <c r="B14" s="38">
        <f>'Livestock Budget (Main)'!D20</f>
        <v>0</v>
      </c>
      <c r="C14" s="38">
        <f>'Livestock Budget (Main)'!I20</f>
        <v>0</v>
      </c>
      <c r="D14" s="38">
        <f>'Livestock Budget (Main)'!N20</f>
        <v>0</v>
      </c>
    </row>
    <row r="15" spans="1:12" ht="15.75">
      <c r="A15" s="37" t="s">
        <v>44</v>
      </c>
      <c r="B15" s="38" t="e">
        <f>SUM(B16:B17)</f>
        <v>#REF!</v>
      </c>
      <c r="C15" s="38" t="e">
        <f>SUM(C16:C17)</f>
        <v>#REF!</v>
      </c>
      <c r="D15" s="38" t="e">
        <f>SUM(D16:D17)</f>
        <v>#REF!</v>
      </c>
    </row>
    <row r="16" spans="1:12" ht="15.75" hidden="1">
      <c r="A16" s="41" t="s">
        <v>45</v>
      </c>
      <c r="B16" s="38">
        <f>'Livestock Budget (Main)'!D21</f>
        <v>0</v>
      </c>
      <c r="C16" s="38">
        <f>'Livestock Budget (Main)'!I21</f>
        <v>0</v>
      </c>
      <c r="D16" s="38">
        <f>'Livestock Budget (Main)'!N21</f>
        <v>0</v>
      </c>
    </row>
    <row r="17" spans="1:4" ht="15.75" hidden="1">
      <c r="A17" s="41" t="s">
        <v>46</v>
      </c>
      <c r="B17" s="38" t="e">
        <f>'Livestock Budget (Main)'!#REF!</f>
        <v>#REF!</v>
      </c>
      <c r="C17" s="38" t="e">
        <f>'Livestock Budget (Main)'!#REF!</f>
        <v>#REF!</v>
      </c>
      <c r="D17" s="38" t="e">
        <f>'Livestock Budget (Main)'!#REF!</f>
        <v>#REF!</v>
      </c>
    </row>
    <row r="18" spans="1:4" ht="15.75">
      <c r="A18" s="37" t="s">
        <v>47</v>
      </c>
      <c r="B18" s="38" t="e">
        <f>SUM(B19:B20)</f>
        <v>#REF!</v>
      </c>
      <c r="C18" s="38" t="e">
        <f>SUM(C19:C20)</f>
        <v>#REF!</v>
      </c>
      <c r="D18" s="38" t="e">
        <f>SUM(D19:D20)</f>
        <v>#REF!</v>
      </c>
    </row>
    <row r="19" spans="1:4" ht="15.75" hidden="1">
      <c r="A19" s="42" t="s">
        <v>261</v>
      </c>
      <c r="B19" s="38">
        <f>'Livestock Budget (Main)'!D22</f>
        <v>0</v>
      </c>
      <c r="C19" s="38">
        <f>'Livestock Budget (Main)'!I22</f>
        <v>0</v>
      </c>
      <c r="D19" s="38">
        <f>'Livestock Budget (Main)'!N22</f>
        <v>0</v>
      </c>
    </row>
    <row r="20" spans="1:4" ht="15.75" hidden="1">
      <c r="A20" s="42" t="s">
        <v>262</v>
      </c>
      <c r="B20" s="38" t="e">
        <f>'Livestock Budget (Main)'!#REF!</f>
        <v>#REF!</v>
      </c>
      <c r="C20" s="38" t="e">
        <f>'Livestock Budget (Main)'!#REF!</f>
        <v>#REF!</v>
      </c>
      <c r="D20" s="38" t="e">
        <f>'Livestock Budget (Main)'!#REF!</f>
        <v>#REF!</v>
      </c>
    </row>
    <row r="21" spans="1:4" ht="15.75">
      <c r="A21" s="37" t="s">
        <v>39</v>
      </c>
      <c r="B21" s="38" t="e">
        <f>SUM(B22:B24)</f>
        <v>#REF!</v>
      </c>
      <c r="C21" s="38" t="e">
        <f>SUM(C22:C24)</f>
        <v>#REF!</v>
      </c>
      <c r="D21" s="38" t="e">
        <f>SUM(D22:D24)</f>
        <v>#REF!</v>
      </c>
    </row>
    <row r="22" spans="1:4" ht="15.75" hidden="1">
      <c r="A22" s="41" t="s">
        <v>40</v>
      </c>
      <c r="B22" s="38">
        <f>'Livestock Budget (Main)'!D23</f>
        <v>0</v>
      </c>
      <c r="C22" s="38">
        <f>'Livestock Budget (Main)'!I23</f>
        <v>0</v>
      </c>
      <c r="D22" s="38">
        <f>'Livestock Budget (Main)'!N23</f>
        <v>0</v>
      </c>
    </row>
    <row r="23" spans="1:4" ht="15.75" hidden="1">
      <c r="A23" s="41" t="s">
        <v>41</v>
      </c>
      <c r="B23" s="38" t="e">
        <f>'Livestock Budget (Main)'!#REF!</f>
        <v>#REF!</v>
      </c>
      <c r="C23" s="38" t="e">
        <f>'Livestock Budget (Main)'!#REF!</f>
        <v>#REF!</v>
      </c>
      <c r="D23" s="38" t="e">
        <f>'Livestock Budget (Main)'!#REF!</f>
        <v>#REF!</v>
      </c>
    </row>
    <row r="24" spans="1:4" ht="15.75" hidden="1">
      <c r="A24" s="41" t="s">
        <v>168</v>
      </c>
      <c r="B24" s="38" t="e">
        <f>'Livestock Budget (Main)'!#REF!</f>
        <v>#REF!</v>
      </c>
      <c r="C24" s="38" t="e">
        <f>'Livestock Budget (Main)'!#REF!</f>
        <v>#REF!</v>
      </c>
      <c r="D24" s="38" t="e">
        <f>'Livestock Budget (Main)'!#REF!</f>
        <v>#REF!</v>
      </c>
    </row>
    <row r="25" spans="1:4" ht="15.75">
      <c r="A25" s="37" t="s">
        <v>43</v>
      </c>
      <c r="B25" s="38" t="e">
        <f>'Livestock Budget (Main)'!#REF!</f>
        <v>#REF!</v>
      </c>
      <c r="C25" s="38" t="e">
        <f>'Livestock Budget (Main)'!#REF!</f>
        <v>#REF!</v>
      </c>
      <c r="D25" s="38" t="e">
        <f>'Livestock Budget (Main)'!#REF!</f>
        <v>#REF!</v>
      </c>
    </row>
    <row r="26" spans="1:4" ht="15.75">
      <c r="A26" s="37" t="s">
        <v>49</v>
      </c>
      <c r="B26" s="38" t="e">
        <f>'Livestock Budget (Main)'!#REF!</f>
        <v>#REF!</v>
      </c>
      <c r="C26" s="38" t="e">
        <f>'Livestock Budget (Main)'!#REF!</f>
        <v>#REF!</v>
      </c>
      <c r="D26" s="38" t="e">
        <f>'Livestock Budget (Main)'!#REF!</f>
        <v>#REF!</v>
      </c>
    </row>
    <row r="27" spans="1:4" ht="15.75">
      <c r="A27" s="37" t="s">
        <v>50</v>
      </c>
      <c r="B27" s="38">
        <f>'Livestock Budget (Main)'!D25</f>
        <v>0</v>
      </c>
      <c r="C27" s="38">
        <f>'Livestock Budget (Main)'!I25</f>
        <v>0</v>
      </c>
      <c r="D27" s="38">
        <f>'Livestock Budget (Main)'!N25</f>
        <v>0</v>
      </c>
    </row>
    <row r="28" spans="1:4" ht="15.75">
      <c r="A28" s="37" t="s">
        <v>51</v>
      </c>
      <c r="B28" s="38" t="e">
        <f>SUM(B29:B30)</f>
        <v>#REF!</v>
      </c>
      <c r="C28" s="38" t="e">
        <f>SUM(C29:C30)</f>
        <v>#REF!</v>
      </c>
      <c r="D28" s="38" t="e">
        <f>SUM(D29:D30)</f>
        <v>#REF!</v>
      </c>
    </row>
    <row r="29" spans="1:4" ht="15.75" hidden="1">
      <c r="A29" s="41" t="s">
        <v>54</v>
      </c>
      <c r="B29" s="38" t="e">
        <f>'Livestock Budget (Main)'!#REF!</f>
        <v>#REF!</v>
      </c>
      <c r="C29" s="38" t="e">
        <f>'Livestock Budget (Main)'!#REF!</f>
        <v>#REF!</v>
      </c>
      <c r="D29" s="38" t="e">
        <f>'Livestock Budget (Main)'!#REF!</f>
        <v>#REF!</v>
      </c>
    </row>
    <row r="30" spans="1:4" ht="15.75" hidden="1">
      <c r="A30" s="41" t="s">
        <v>55</v>
      </c>
      <c r="B30" s="38" t="e">
        <f>'Livestock Budget (Main)'!#REF!</f>
        <v>#REF!</v>
      </c>
      <c r="C30" s="38" t="e">
        <f>'Livestock Budget (Main)'!#REF!</f>
        <v>#REF!</v>
      </c>
      <c r="D30" s="38" t="e">
        <f>'Livestock Budget (Main)'!#REF!</f>
        <v>#REF!</v>
      </c>
    </row>
    <row r="31" spans="1:4" ht="15.75">
      <c r="A31" s="37" t="s">
        <v>379</v>
      </c>
      <c r="B31" s="38">
        <f>'Livestock Budget (Main)'!D26</f>
        <v>0</v>
      </c>
      <c r="C31" s="38">
        <f>'Livestock Budget (Main)'!I26</f>
        <v>0</v>
      </c>
      <c r="D31" s="38">
        <f>'Livestock Budget (Main)'!N26</f>
        <v>0</v>
      </c>
    </row>
    <row r="32" spans="1:4" ht="15.75" hidden="1">
      <c r="A32" s="2" t="s">
        <v>378</v>
      </c>
      <c r="B32" s="38">
        <f>'Livestock Budget (Main)'!D27</f>
        <v>0</v>
      </c>
      <c r="C32" s="38">
        <f>'Livestock Budget (Main)'!I27</f>
        <v>0</v>
      </c>
      <c r="D32" s="38">
        <f>'Livestock Budget (Main)'!N27</f>
        <v>0</v>
      </c>
    </row>
    <row r="33" spans="1:4" ht="15.75" hidden="1">
      <c r="A33" s="37" t="s">
        <v>413</v>
      </c>
      <c r="B33" s="38">
        <f>'Livestock Budget (Main)'!D28</f>
        <v>0</v>
      </c>
      <c r="C33" s="38">
        <f>'Livestock Budget (Main)'!I28</f>
        <v>0</v>
      </c>
      <c r="D33" s="38">
        <f>'Livestock Budget (Main)'!N28</f>
        <v>0</v>
      </c>
    </row>
    <row r="34" spans="1:4" ht="15.75">
      <c r="A34" s="2" t="s">
        <v>263</v>
      </c>
      <c r="B34" s="38">
        <f>'Livestock Budget (Main)'!D33</f>
        <v>0</v>
      </c>
      <c r="C34" s="38">
        <f>'Livestock Budget (Main)'!I33</f>
        <v>0</v>
      </c>
      <c r="D34" s="38">
        <f>'Livestock Budget (Main)'!N33</f>
        <v>0</v>
      </c>
    </row>
    <row r="35" spans="1:4" ht="15.75" hidden="1">
      <c r="A35" s="2" t="s">
        <v>392</v>
      </c>
      <c r="B35" s="38">
        <f>'Livestock Budget (Main)'!D35</f>
        <v>0</v>
      </c>
      <c r="C35" s="38">
        <f>'Livestock Budget (Main)'!I35</f>
        <v>0</v>
      </c>
      <c r="D35" s="38">
        <f>'Livestock Budget (Main)'!N35</f>
        <v>0</v>
      </c>
    </row>
    <row r="36" spans="1:4" ht="15.75">
      <c r="A36" s="2" t="s">
        <v>169</v>
      </c>
      <c r="B36" s="38" t="e">
        <f>'Livestock Budget (Main)'!#REF!</f>
        <v>#REF!</v>
      </c>
      <c r="C36" s="38" t="e">
        <f>'Livestock Budget (Main)'!#REF!</f>
        <v>#REF!</v>
      </c>
      <c r="D36" s="38" t="e">
        <f>'Livestock Budget (Main)'!#REF!</f>
        <v>#REF!</v>
      </c>
    </row>
    <row r="37" spans="1:4" ht="15.75">
      <c r="A37" s="2" t="s">
        <v>414</v>
      </c>
      <c r="B37" s="38">
        <f>'Livestock Budget (Main)'!D36</f>
        <v>0</v>
      </c>
      <c r="C37" s="38">
        <f>'Livestock Budget (Main)'!I36</f>
        <v>0</v>
      </c>
      <c r="D37" s="38">
        <f>'Livestock Budget (Main)'!N36</f>
        <v>0</v>
      </c>
    </row>
    <row r="38" spans="1:4" ht="15.75" hidden="1">
      <c r="A38" s="2" t="s">
        <v>415</v>
      </c>
      <c r="B38" s="38">
        <f>'Livestock Budget (Main)'!D38</f>
        <v>0</v>
      </c>
      <c r="C38" s="38">
        <f>'Livestock Budget (Main)'!I38</f>
        <v>0</v>
      </c>
      <c r="D38" s="38">
        <f>'Livestock Budget (Main)'!N38</f>
        <v>0</v>
      </c>
    </row>
    <row r="39" spans="1:4" ht="15.75">
      <c r="A39" s="2" t="s">
        <v>416</v>
      </c>
      <c r="B39" s="38">
        <f>B38+B33</f>
        <v>0</v>
      </c>
      <c r="C39" s="38">
        <f t="shared" ref="C39:D39" si="1">C38+C33</f>
        <v>0</v>
      </c>
      <c r="D39" s="38">
        <f t="shared" si="1"/>
        <v>0</v>
      </c>
    </row>
    <row r="40" spans="1:4" ht="15.75">
      <c r="A40" s="2" t="s">
        <v>295</v>
      </c>
      <c r="B40" s="38">
        <f>'Livestock Budget (Main)'!D45</f>
        <v>0</v>
      </c>
      <c r="C40" s="38">
        <f>'Livestock Budget (Main)'!I45</f>
        <v>0</v>
      </c>
      <c r="D40" s="38">
        <f>'Livestock Budget (Main)'!N45</f>
        <v>0</v>
      </c>
    </row>
    <row r="41" spans="1:4" ht="15.75">
      <c r="A41" s="2" t="s">
        <v>417</v>
      </c>
      <c r="B41" s="38">
        <f>'Livestock Budget (Main)'!D46</f>
        <v>0</v>
      </c>
      <c r="C41" s="38">
        <f>'Livestock Budget (Main)'!I46</f>
        <v>0</v>
      </c>
      <c r="D41" s="38">
        <f>'Livestock Budget (Main)'!N46</f>
        <v>0</v>
      </c>
    </row>
    <row r="42" spans="1:4" ht="15.75" hidden="1">
      <c r="A42" s="2" t="s">
        <v>380</v>
      </c>
      <c r="B42" s="38">
        <f>'Livestock Budget (Main)'!D37</f>
        <v>0</v>
      </c>
      <c r="C42" s="38">
        <f>'Livestock Budget (Main)'!I37</f>
        <v>0</v>
      </c>
      <c r="D42" s="38">
        <f>'Livestock Budget (Main)'!N37</f>
        <v>0</v>
      </c>
    </row>
    <row r="43" spans="1:4" ht="15.75">
      <c r="A43" s="2" t="s">
        <v>418</v>
      </c>
      <c r="B43" s="38">
        <f>B42+B32</f>
        <v>0</v>
      </c>
      <c r="C43" s="38">
        <f t="shared" ref="C43:D43" si="2">C42+C32</f>
        <v>0</v>
      </c>
      <c r="D43" s="38">
        <f t="shared" si="2"/>
        <v>0</v>
      </c>
    </row>
    <row r="44" spans="1:4" ht="15.75">
      <c r="A44" s="2" t="s">
        <v>296</v>
      </c>
      <c r="B44" s="38">
        <f>'Livestock Budget (Main)'!D47</f>
        <v>0</v>
      </c>
      <c r="C44" s="38">
        <f>'Livestock Budget (Main)'!I47</f>
        <v>0</v>
      </c>
      <c r="D44" s="38">
        <f>'Livestock Budget (Main)'!N47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zoomScaleNormal="100" workbookViewId="0">
      <selection activeCell="R62" sqref="R62"/>
    </sheetView>
  </sheetViews>
  <sheetFormatPr defaultRowHeight="15"/>
  <sheetData>
    <row r="1" spans="1:24" s="7" customFormat="1" ht="18.75">
      <c r="A1" s="473" t="s">
        <v>409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12"/>
      <c r="W1" s="12"/>
      <c r="X1" s="6"/>
    </row>
    <row r="2" spans="1:24" s="7" customFormat="1" ht="18.75">
      <c r="A2" s="30"/>
      <c r="Q2" s="6"/>
      <c r="R2" s="6"/>
      <c r="S2" s="12"/>
      <c r="T2" s="12"/>
      <c r="U2" s="31"/>
      <c r="V2" s="12"/>
      <c r="W2" s="12"/>
      <c r="X2" s="6"/>
    </row>
    <row r="3" spans="1:24" s="7" customFormat="1" ht="18.75">
      <c r="A3" s="30"/>
      <c r="Q3" s="6"/>
      <c r="R3" s="6"/>
      <c r="S3" s="12"/>
      <c r="T3" s="12"/>
      <c r="U3" s="31"/>
      <c r="V3" s="12"/>
      <c r="W3" s="12"/>
      <c r="X3" s="6"/>
    </row>
    <row r="4" spans="1:24" s="7" customFormat="1" ht="18.75">
      <c r="A4" s="30"/>
      <c r="Q4" s="6"/>
      <c r="R4" s="6"/>
      <c r="S4" s="12"/>
      <c r="T4" s="12"/>
      <c r="U4" s="31"/>
      <c r="V4" s="12"/>
      <c r="W4" s="12"/>
      <c r="X4" s="6"/>
    </row>
    <row r="5" spans="1:24" s="7" customFormat="1" ht="18.75">
      <c r="A5" s="30"/>
      <c r="Q5" s="6"/>
      <c r="R5" s="6"/>
      <c r="S5" s="12"/>
      <c r="T5" s="12"/>
      <c r="U5" s="31"/>
      <c r="V5" s="12"/>
      <c r="W5" s="12"/>
      <c r="X5" s="6"/>
    </row>
    <row r="6" spans="1:24" s="7" customFormat="1" ht="18.75">
      <c r="A6" s="30"/>
      <c r="Q6" s="6"/>
      <c r="R6" s="6"/>
      <c r="S6" s="12"/>
      <c r="T6" s="12"/>
      <c r="U6" s="31"/>
      <c r="V6" s="12"/>
      <c r="W6" s="12"/>
      <c r="X6" s="6"/>
    </row>
    <row r="7" spans="1:24" s="7" customFormat="1" ht="18.75">
      <c r="A7" s="30"/>
      <c r="Q7" s="6"/>
      <c r="R7" s="6"/>
      <c r="S7" s="12"/>
      <c r="T7" s="12"/>
      <c r="U7" s="31"/>
      <c r="V7" s="12"/>
      <c r="W7" s="12"/>
      <c r="X7" s="6"/>
    </row>
    <row r="8" spans="1:24" s="7" customFormat="1" ht="18.75">
      <c r="A8" s="3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Q8" s="6"/>
      <c r="R8" s="6"/>
      <c r="S8" s="12"/>
      <c r="T8" s="12"/>
      <c r="U8" s="33"/>
      <c r="V8" s="12"/>
      <c r="W8" s="12"/>
      <c r="X8" s="6"/>
    </row>
    <row r="9" spans="1:24" s="7" customFormat="1" ht="18.75">
      <c r="A9" s="30"/>
      <c r="Q9" s="6"/>
      <c r="R9" s="6"/>
      <c r="S9" s="12"/>
      <c r="T9" s="12"/>
      <c r="U9" s="31"/>
      <c r="V9" s="12"/>
      <c r="W9" s="12"/>
      <c r="X9" s="6"/>
    </row>
    <row r="10" spans="1:24" s="7" customFormat="1" ht="18.75">
      <c r="A10" s="30"/>
      <c r="Q10" s="6"/>
      <c r="R10" s="6"/>
      <c r="S10" s="12"/>
      <c r="T10" s="12"/>
      <c r="U10" s="31"/>
      <c r="V10" s="12"/>
      <c r="W10" s="12"/>
      <c r="X10" s="6"/>
    </row>
    <row r="11" spans="1:24" s="7" customFormat="1" ht="18.75">
      <c r="A11" s="30"/>
      <c r="Q11" s="6"/>
      <c r="R11" s="6"/>
      <c r="S11" s="12"/>
      <c r="T11" s="12"/>
      <c r="U11" s="31"/>
      <c r="V11" s="12"/>
      <c r="W11" s="12"/>
      <c r="X11" s="6"/>
    </row>
    <row r="12" spans="1:24" s="7" customFormat="1" ht="18.75">
      <c r="A12" s="30"/>
      <c r="Q12" s="6"/>
      <c r="R12" s="6"/>
      <c r="S12" s="12"/>
      <c r="T12" s="12"/>
      <c r="U12" s="31"/>
      <c r="V12" s="12"/>
      <c r="W12" s="12"/>
      <c r="X12" s="6"/>
    </row>
    <row r="13" spans="1:24" s="7" customFormat="1" ht="18.75">
      <c r="A13" s="30"/>
      <c r="Q13" s="6"/>
      <c r="R13" s="6"/>
      <c r="S13" s="12"/>
      <c r="T13" s="12"/>
      <c r="U13" s="31"/>
      <c r="V13" s="12"/>
      <c r="W13" s="12"/>
      <c r="X13" s="6"/>
    </row>
    <row r="14" spans="1:24" s="7" customFormat="1" ht="18.75">
      <c r="A14" s="30"/>
      <c r="Q14" s="6"/>
      <c r="R14" s="6"/>
      <c r="S14" s="12"/>
      <c r="T14" s="12"/>
      <c r="U14" s="31"/>
      <c r="V14" s="12"/>
      <c r="W14" s="12"/>
      <c r="X14" s="6"/>
    </row>
    <row r="15" spans="1:24" s="7" customFormat="1" ht="18.75">
      <c r="A15" s="30"/>
      <c r="Q15" s="6"/>
      <c r="R15" s="6"/>
      <c r="S15" s="12"/>
      <c r="T15" s="12"/>
      <c r="U15" s="31"/>
      <c r="V15" s="12"/>
      <c r="W15" s="12"/>
      <c r="X15" s="6"/>
    </row>
    <row r="16" spans="1:24" s="7" customFormat="1" ht="18.75">
      <c r="A16" s="30"/>
      <c r="Q16" s="6"/>
      <c r="R16" s="6"/>
      <c r="S16" s="12"/>
      <c r="T16" s="12"/>
      <c r="U16" s="31"/>
      <c r="V16" s="12"/>
      <c r="W16" s="12"/>
      <c r="X16" s="6"/>
    </row>
    <row r="17" spans="1:24" s="7" customFormat="1" ht="18.75">
      <c r="A17" s="30"/>
      <c r="Q17" s="6"/>
      <c r="R17" s="6"/>
      <c r="S17" s="12"/>
      <c r="T17" s="12"/>
      <c r="U17" s="31"/>
      <c r="V17" s="12"/>
      <c r="W17" s="12"/>
      <c r="X17" s="6"/>
    </row>
    <row r="18" spans="1:24" s="7" customFormat="1" ht="18.75">
      <c r="A18" s="30"/>
      <c r="Q18" s="6"/>
      <c r="R18" s="6"/>
      <c r="S18" s="12"/>
      <c r="T18" s="12"/>
      <c r="U18" s="31"/>
      <c r="V18" s="12"/>
      <c r="W18" s="12"/>
      <c r="X18" s="6"/>
    </row>
    <row r="19" spans="1:24" s="7" customFormat="1" ht="18.75">
      <c r="A19" s="30"/>
      <c r="Q19" s="6"/>
      <c r="R19" s="6"/>
      <c r="S19" s="12"/>
      <c r="T19" s="12"/>
      <c r="U19" s="31"/>
      <c r="V19" s="12"/>
      <c r="W19" s="12"/>
      <c r="X19" s="6"/>
    </row>
    <row r="20" spans="1:24" s="7" customFormat="1" ht="18.75">
      <c r="A20" s="30"/>
      <c r="Q20" s="6"/>
      <c r="R20" s="6"/>
      <c r="S20" s="12"/>
      <c r="T20" s="12"/>
      <c r="U20" s="31"/>
      <c r="V20" s="12"/>
      <c r="W20" s="12"/>
      <c r="X20" s="6"/>
    </row>
    <row r="21" spans="1:24" s="7" customFormat="1" ht="18.75">
      <c r="A21" s="30"/>
      <c r="Q21" s="6"/>
      <c r="R21" s="6"/>
      <c r="S21" s="12"/>
      <c r="T21" s="12"/>
      <c r="U21" s="31"/>
      <c r="V21" s="12"/>
      <c r="W21" s="12"/>
      <c r="X21" s="6"/>
    </row>
    <row r="22" spans="1:24" s="7" customFormat="1" ht="18.75">
      <c r="A22" s="30"/>
      <c r="Q22" s="6"/>
      <c r="R22" s="6"/>
      <c r="S22" s="12"/>
      <c r="T22" s="12"/>
      <c r="U22" s="31"/>
      <c r="V22" s="12"/>
      <c r="W22" s="12"/>
      <c r="X22" s="6"/>
    </row>
    <row r="23" spans="1:24" s="7" customFormat="1" ht="18.75">
      <c r="A23" s="30"/>
      <c r="Q23" s="6"/>
      <c r="R23" s="6"/>
      <c r="S23" s="12"/>
      <c r="T23" s="12"/>
      <c r="U23" s="31"/>
      <c r="V23" s="12"/>
      <c r="W23" s="12"/>
      <c r="X23" s="6"/>
    </row>
    <row r="24" spans="1:24" s="7" customFormat="1" ht="18.75">
      <c r="A24" s="30"/>
      <c r="Q24" s="6"/>
      <c r="R24" s="6"/>
      <c r="S24" s="12"/>
      <c r="T24" s="12"/>
      <c r="U24" s="31"/>
      <c r="V24" s="12"/>
      <c r="W24" s="12"/>
      <c r="X24" s="6"/>
    </row>
    <row r="25" spans="1:24" s="7" customFormat="1" ht="18.75">
      <c r="A25" s="30"/>
      <c r="Q25" s="6"/>
      <c r="R25" s="6"/>
      <c r="S25" s="12"/>
      <c r="T25" s="12"/>
      <c r="U25" s="31"/>
      <c r="V25" s="12"/>
      <c r="W25" s="12"/>
      <c r="X25" s="6"/>
    </row>
    <row r="26" spans="1:24" s="7" customFormat="1" ht="18.75">
      <c r="A26" s="30"/>
      <c r="Q26" s="6"/>
      <c r="R26" s="6"/>
      <c r="S26" s="12"/>
      <c r="T26" s="12"/>
      <c r="U26" s="31"/>
      <c r="V26" s="12"/>
      <c r="W26" s="12"/>
      <c r="X26" s="6"/>
    </row>
    <row r="27" spans="1:24" s="7" customFormat="1" ht="18.75">
      <c r="A27" s="30"/>
      <c r="Q27" s="6"/>
      <c r="R27" s="6"/>
      <c r="S27" s="12"/>
      <c r="T27" s="12"/>
      <c r="U27" s="31"/>
      <c r="V27" s="12"/>
      <c r="W27" s="12"/>
      <c r="X27" s="6"/>
    </row>
    <row r="28" spans="1:24" s="7" customFormat="1" ht="18.75">
      <c r="A28" s="30"/>
      <c r="Q28" s="6"/>
      <c r="R28" s="6"/>
      <c r="S28" s="12"/>
      <c r="T28" s="12"/>
      <c r="U28" s="31"/>
      <c r="V28" s="12"/>
      <c r="W28" s="12"/>
      <c r="X28" s="6"/>
    </row>
    <row r="29" spans="1:24" s="7" customFormat="1" ht="18.75">
      <c r="A29" s="30"/>
      <c r="Q29" s="6"/>
      <c r="R29" s="6"/>
      <c r="S29" s="12"/>
      <c r="T29" s="12"/>
      <c r="U29" s="31"/>
      <c r="V29" s="12"/>
      <c r="W29" s="12"/>
      <c r="X29" s="6"/>
    </row>
    <row r="30" spans="1:24" s="7" customFormat="1" ht="18.75">
      <c r="A30" s="30"/>
      <c r="Q30" s="6"/>
      <c r="R30" s="6"/>
      <c r="S30" s="12"/>
      <c r="T30" s="12"/>
      <c r="U30" s="31"/>
      <c r="V30" s="12"/>
      <c r="W30" s="12"/>
      <c r="X30" s="6"/>
    </row>
    <row r="31" spans="1:24" s="7" customFormat="1" ht="18.75">
      <c r="A31" s="30"/>
      <c r="Q31" s="6"/>
      <c r="R31" s="6"/>
      <c r="S31" s="12"/>
      <c r="T31" s="12"/>
      <c r="U31" s="31"/>
      <c r="V31" s="12"/>
      <c r="W31" s="12"/>
      <c r="X31" s="6"/>
    </row>
    <row r="32" spans="1:24" s="7" customFormat="1" ht="18.75">
      <c r="A32" s="30"/>
      <c r="Q32" s="6"/>
      <c r="R32" s="6"/>
      <c r="S32" s="12"/>
      <c r="T32" s="12"/>
      <c r="U32" s="31"/>
      <c r="V32" s="12"/>
      <c r="W32" s="12"/>
      <c r="X32" s="6"/>
    </row>
    <row r="33" spans="1:24" s="7" customFormat="1" ht="18.75">
      <c r="A33" s="30"/>
      <c r="Q33" s="6"/>
      <c r="R33" s="6"/>
      <c r="S33" s="12"/>
      <c r="T33" s="12"/>
      <c r="U33" s="31"/>
      <c r="V33" s="12"/>
      <c r="W33" s="12"/>
      <c r="X33" s="6"/>
    </row>
    <row r="34" spans="1:24" s="7" customFormat="1" ht="18.75">
      <c r="A34" s="30"/>
      <c r="Q34" s="6"/>
      <c r="R34" s="6"/>
      <c r="S34" s="12"/>
      <c r="T34" s="12"/>
      <c r="U34" s="31"/>
      <c r="V34" s="12"/>
      <c r="W34" s="12"/>
      <c r="X34" s="6"/>
    </row>
    <row r="35" spans="1:24" s="7" customFormat="1" ht="18.75">
      <c r="A35" s="30"/>
      <c r="Q35" s="6"/>
      <c r="R35" s="6"/>
      <c r="S35" s="12"/>
      <c r="T35" s="12"/>
      <c r="U35" s="31"/>
      <c r="V35" s="12"/>
      <c r="W35" s="12"/>
      <c r="X35" s="6"/>
    </row>
    <row r="36" spans="1:24" s="7" customFormat="1" ht="18.75">
      <c r="A36" s="30"/>
      <c r="Q36" s="6"/>
      <c r="R36" s="6"/>
      <c r="S36" s="12"/>
      <c r="T36" s="12"/>
      <c r="U36" s="31"/>
      <c r="V36" s="12"/>
      <c r="W36" s="12"/>
      <c r="X36" s="6"/>
    </row>
    <row r="37" spans="1:24" s="7" customFormat="1" ht="18.75">
      <c r="A37" s="30"/>
      <c r="Q37" s="6"/>
      <c r="R37" s="6"/>
      <c r="S37" s="12"/>
      <c r="T37" s="12"/>
      <c r="U37" s="31"/>
      <c r="V37" s="12"/>
      <c r="W37" s="12"/>
      <c r="X37" s="6"/>
    </row>
    <row r="38" spans="1:24" s="7" customFormat="1" ht="18.75">
      <c r="A38" s="30"/>
      <c r="Q38" s="6"/>
      <c r="R38" s="6"/>
      <c r="S38" s="12"/>
      <c r="T38" s="12"/>
      <c r="U38" s="31"/>
      <c r="V38" s="12"/>
      <c r="W38" s="12"/>
      <c r="X38" s="6"/>
    </row>
    <row r="39" spans="1:24" s="7" customFormat="1" ht="18.75">
      <c r="A39" s="30"/>
      <c r="Q39" s="6"/>
      <c r="R39" s="6"/>
      <c r="S39" s="12"/>
      <c r="T39" s="12"/>
      <c r="U39" s="31"/>
      <c r="V39" s="12"/>
      <c r="W39" s="12"/>
      <c r="X39" s="6"/>
    </row>
    <row r="40" spans="1:24" s="7" customFormat="1" ht="18.75">
      <c r="A40" s="30"/>
      <c r="Q40" s="6"/>
      <c r="R40" s="6"/>
      <c r="S40" s="12"/>
      <c r="T40" s="12"/>
      <c r="U40" s="31"/>
      <c r="V40" s="12"/>
      <c r="W40" s="12"/>
      <c r="X40" s="6"/>
    </row>
    <row r="41" spans="1:24" s="7" customFormat="1" ht="18.75">
      <c r="A41" s="30"/>
      <c r="Q41" s="6"/>
      <c r="R41" s="6"/>
      <c r="S41" s="12"/>
      <c r="T41" s="12"/>
      <c r="U41" s="31"/>
      <c r="V41" s="12"/>
      <c r="W41" s="12"/>
      <c r="X41" s="6"/>
    </row>
    <row r="42" spans="1:24" s="7" customFormat="1" ht="18.75">
      <c r="A42" s="30"/>
      <c r="Q42" s="6"/>
      <c r="R42" s="6"/>
      <c r="S42" s="12"/>
      <c r="T42" s="12"/>
      <c r="U42" s="31"/>
      <c r="V42" s="12"/>
      <c r="W42" s="12"/>
      <c r="X42" s="6"/>
    </row>
    <row r="43" spans="1:24" s="7" customFormat="1" ht="18.75">
      <c r="A43" s="30"/>
      <c r="Q43" s="6"/>
      <c r="R43" s="6"/>
      <c r="S43" s="12"/>
      <c r="T43" s="12"/>
      <c r="U43" s="31"/>
      <c r="V43" s="12"/>
      <c r="W43" s="12"/>
      <c r="X43" s="6"/>
    </row>
    <row r="44" spans="1:24" s="7" customFormat="1" ht="18.75">
      <c r="A44" s="30"/>
      <c r="Q44" s="6"/>
      <c r="R44" s="6"/>
      <c r="S44" s="12"/>
      <c r="T44" s="12"/>
      <c r="U44" s="31"/>
      <c r="V44" s="12"/>
      <c r="W44" s="12"/>
      <c r="X44" s="6"/>
    </row>
    <row r="45" spans="1:24" s="7" customFormat="1" ht="18.75">
      <c r="A45" s="30"/>
      <c r="Q45" s="6"/>
      <c r="R45" s="6"/>
      <c r="S45" s="12"/>
      <c r="T45" s="12"/>
      <c r="U45" s="31"/>
      <c r="V45" s="12"/>
      <c r="W45" s="12"/>
      <c r="X45" s="6"/>
    </row>
    <row r="46" spans="1:24" s="7" customFormat="1" ht="18.75">
      <c r="A46" s="30"/>
      <c r="Q46" s="6"/>
      <c r="R46" s="6"/>
      <c r="S46" s="12"/>
      <c r="T46" s="12"/>
      <c r="U46" s="31"/>
      <c r="V46" s="12"/>
      <c r="W46" s="12"/>
      <c r="X46" s="6"/>
    </row>
    <row r="47" spans="1:24" s="7" customFormat="1" ht="18.75">
      <c r="A47" s="30"/>
      <c r="Q47" s="6"/>
      <c r="R47" s="6"/>
      <c r="S47" s="12"/>
      <c r="T47" s="12"/>
      <c r="U47" s="31"/>
      <c r="V47" s="12"/>
      <c r="W47" s="12"/>
      <c r="X47" s="6"/>
    </row>
    <row r="48" spans="1:24" s="7" customFormat="1" ht="18.75">
      <c r="A48" s="30"/>
      <c r="Q48" s="6"/>
      <c r="R48" s="6"/>
      <c r="S48" s="12"/>
      <c r="T48" s="12"/>
      <c r="U48" s="31"/>
      <c r="V48" s="12"/>
      <c r="W48" s="12"/>
      <c r="X48" s="6"/>
    </row>
    <row r="49" spans="1:24" s="7" customFormat="1" ht="18.75">
      <c r="A49" s="30"/>
      <c r="Q49" s="6"/>
      <c r="R49" s="6"/>
      <c r="S49" s="12"/>
      <c r="T49" s="12"/>
      <c r="U49" s="31"/>
      <c r="V49" s="12"/>
      <c r="W49" s="12"/>
      <c r="X49" s="6"/>
    </row>
    <row r="50" spans="1:24" s="7" customFormat="1" ht="18.75">
      <c r="A50" s="30"/>
      <c r="Q50" s="6"/>
      <c r="R50" s="6"/>
      <c r="S50" s="12"/>
      <c r="T50" s="12"/>
      <c r="U50" s="31"/>
      <c r="V50" s="12"/>
      <c r="W50" s="12"/>
      <c r="X50" s="6"/>
    </row>
    <row r="51" spans="1:24" s="7" customFormat="1" ht="18.75">
      <c r="A51" s="30"/>
      <c r="Q51" s="6"/>
      <c r="R51" s="6"/>
      <c r="S51" s="12"/>
      <c r="T51" s="12"/>
      <c r="U51" s="31"/>
      <c r="V51" s="12"/>
      <c r="W51" s="12"/>
      <c r="X51" s="6"/>
    </row>
    <row r="52" spans="1:24" s="7" customFormat="1" ht="18.75">
      <c r="A52" s="30"/>
      <c r="Q52" s="6"/>
      <c r="R52" s="6"/>
      <c r="S52" s="12"/>
      <c r="T52" s="12"/>
      <c r="U52" s="31"/>
      <c r="V52" s="12"/>
      <c r="W52" s="12"/>
      <c r="X52" s="6"/>
    </row>
    <row r="53" spans="1:24" s="7" customFormat="1" ht="18.75">
      <c r="A53" s="30"/>
      <c r="Q53" s="6"/>
      <c r="R53" s="6"/>
      <c r="S53" s="12"/>
      <c r="T53" s="12"/>
      <c r="U53" s="31"/>
      <c r="V53" s="12"/>
      <c r="W53" s="12"/>
      <c r="X53" s="6"/>
    </row>
    <row r="54" spans="1:24" s="7" customFormat="1" ht="18.75">
      <c r="A54" s="30"/>
      <c r="Q54" s="6"/>
      <c r="R54" s="6"/>
      <c r="S54" s="12"/>
      <c r="T54" s="12"/>
      <c r="U54" s="31"/>
      <c r="V54" s="12"/>
      <c r="W54" s="12"/>
      <c r="X54" s="6"/>
    </row>
    <row r="55" spans="1:24" s="7" customFormat="1" ht="18.75">
      <c r="A55" s="30"/>
      <c r="Q55" s="6"/>
      <c r="R55" s="6"/>
      <c r="S55" s="12"/>
      <c r="T55" s="12"/>
      <c r="U55" s="31"/>
      <c r="V55" s="12"/>
      <c r="W55" s="12"/>
      <c r="X55" s="6"/>
    </row>
    <row r="56" spans="1:24" s="7" customFormat="1" ht="18.75">
      <c r="A56" s="30"/>
      <c r="Q56" s="6"/>
      <c r="R56" s="6"/>
      <c r="S56" s="12"/>
      <c r="T56" s="12"/>
      <c r="U56" s="31"/>
      <c r="V56" s="12"/>
      <c r="W56" s="12"/>
      <c r="X56" s="6"/>
    </row>
    <row r="57" spans="1:24" s="7" customFormat="1" ht="18.75">
      <c r="A57" s="30"/>
      <c r="Q57" s="6"/>
      <c r="R57" s="6"/>
      <c r="S57" s="12"/>
      <c r="T57" s="12"/>
      <c r="U57" s="31"/>
      <c r="V57" s="12"/>
      <c r="W57" s="12"/>
      <c r="X57" s="6"/>
    </row>
    <row r="58" spans="1:24" s="7" customFormat="1" ht="18.75">
      <c r="A58" s="30"/>
      <c r="Q58" s="6"/>
      <c r="R58" s="6"/>
      <c r="S58" s="12"/>
      <c r="T58" s="12"/>
      <c r="U58" s="31"/>
      <c r="V58" s="12"/>
      <c r="W58" s="12"/>
      <c r="X58" s="6"/>
    </row>
    <row r="59" spans="1:24" s="7" customFormat="1" ht="18.75">
      <c r="A59" s="30"/>
      <c r="Q59" s="6"/>
      <c r="R59" s="6"/>
      <c r="S59" s="12"/>
      <c r="T59" s="12"/>
      <c r="U59" s="31"/>
      <c r="V59" s="12"/>
      <c r="W59" s="12"/>
      <c r="X59" s="6"/>
    </row>
    <row r="60" spans="1:24" s="7" customFormat="1" ht="19.5" thickBot="1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6"/>
      <c r="V60" s="12"/>
      <c r="W60" s="12"/>
      <c r="X60" s="6"/>
    </row>
  </sheetData>
  <mergeCells count="1">
    <mergeCell ref="A1:U1"/>
  </mergeCells>
  <pageMargins left="0.7" right="0.7" top="0.75" bottom="0.75" header="0.3" footer="0.3"/>
  <pageSetup scale="4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840B-1849-4A97-9C70-766ED97B93D3}">
  <dimension ref="B1:H55"/>
  <sheetViews>
    <sheetView workbookViewId="0">
      <selection activeCell="E28" sqref="E28"/>
    </sheetView>
  </sheetViews>
  <sheetFormatPr defaultRowHeight="15.75"/>
  <cols>
    <col min="2" max="2" width="47.7109375" style="6" bestFit="1" customWidth="1"/>
    <col min="3" max="3" width="14.5703125" style="12" bestFit="1" customWidth="1"/>
    <col min="4" max="4" width="16.42578125" style="12" bestFit="1" customWidth="1"/>
    <col min="5" max="5" width="11.5703125" style="12" bestFit="1" customWidth="1"/>
    <col min="6" max="6" width="41.28515625" style="12" bestFit="1" customWidth="1"/>
    <col min="7" max="7" width="13" style="12" bestFit="1" customWidth="1"/>
    <col min="8" max="8" width="12.7109375" style="6" customWidth="1"/>
  </cols>
  <sheetData>
    <row r="1" spans="2:8" ht="16.5" thickBot="1"/>
    <row r="2" spans="2:8" ht="15">
      <c r="B2" s="390" t="s">
        <v>485</v>
      </c>
      <c r="C2" s="391"/>
      <c r="D2" s="391"/>
      <c r="E2" s="391"/>
      <c r="F2" s="391"/>
      <c r="G2" s="391"/>
      <c r="H2" s="392"/>
    </row>
    <row r="3" spans="2:8" ht="15">
      <c r="B3" s="393"/>
      <c r="C3" s="394"/>
      <c r="D3" s="394"/>
      <c r="E3" s="394"/>
      <c r="F3" s="394"/>
      <c r="G3" s="394"/>
      <c r="H3" s="395"/>
    </row>
    <row r="4" spans="2:8" ht="15">
      <c r="B4" s="261"/>
      <c r="C4" s="262"/>
      <c r="D4" s="262"/>
      <c r="E4" s="262"/>
      <c r="F4" s="262"/>
      <c r="G4" s="262"/>
      <c r="H4" s="263"/>
    </row>
    <row r="5" spans="2:8" ht="15">
      <c r="B5" s="261"/>
      <c r="C5" s="262"/>
      <c r="D5" s="262"/>
      <c r="E5" s="262"/>
      <c r="F5" s="262"/>
      <c r="G5" s="262"/>
      <c r="H5" s="263"/>
    </row>
    <row r="6" spans="2:8" ht="15">
      <c r="B6" s="261"/>
      <c r="C6" s="262"/>
      <c r="D6" s="262"/>
      <c r="E6" s="262"/>
      <c r="F6" s="262"/>
      <c r="G6" s="262"/>
      <c r="H6" s="263"/>
    </row>
    <row r="7" spans="2:8" ht="15">
      <c r="B7" s="261"/>
      <c r="C7" s="262"/>
      <c r="D7" s="262"/>
      <c r="E7" s="262"/>
      <c r="F7" s="262"/>
      <c r="G7" s="262"/>
      <c r="H7" s="263"/>
    </row>
    <row r="8" spans="2:8" ht="15">
      <c r="B8" s="261"/>
      <c r="C8" s="262"/>
      <c r="D8" s="262"/>
      <c r="E8" s="262"/>
      <c r="F8" s="262"/>
      <c r="G8" s="262"/>
      <c r="H8" s="263"/>
    </row>
    <row r="9" spans="2:8">
      <c r="B9" s="387" t="s">
        <v>463</v>
      </c>
      <c r="C9" s="388"/>
      <c r="D9" s="388"/>
      <c r="E9" s="388"/>
      <c r="F9" s="388"/>
      <c r="G9" s="388"/>
      <c r="H9" s="389"/>
    </row>
    <row r="10" spans="2:8">
      <c r="B10" s="387" t="s">
        <v>464</v>
      </c>
      <c r="C10" s="388"/>
      <c r="D10" s="388"/>
      <c r="E10" s="388"/>
      <c r="F10" s="388"/>
      <c r="G10" s="388"/>
      <c r="H10" s="389"/>
    </row>
    <row r="11" spans="2:8">
      <c r="B11" s="387" t="s">
        <v>375</v>
      </c>
      <c r="C11" s="388"/>
      <c r="D11" s="388"/>
      <c r="E11" s="388"/>
      <c r="F11" s="388"/>
      <c r="G11" s="388"/>
      <c r="H11" s="389"/>
    </row>
    <row r="12" spans="2:8" thickBot="1">
      <c r="B12" s="264"/>
      <c r="C12" s="265"/>
      <c r="D12" s="265"/>
      <c r="E12" s="265"/>
      <c r="F12" s="265"/>
      <c r="G12" s="265"/>
      <c r="H12" s="266"/>
    </row>
    <row r="13" spans="2:8" ht="18.75">
      <c r="B13" s="7"/>
      <c r="C13" s="7"/>
      <c r="D13" s="7"/>
      <c r="E13" s="7"/>
      <c r="F13" s="7"/>
      <c r="G13" s="7"/>
      <c r="H13" s="7"/>
    </row>
    <row r="14" spans="2:8" ht="18.75">
      <c r="B14" s="178"/>
    </row>
    <row r="16" spans="2:8" ht="18.75">
      <c r="B16" s="310" t="s">
        <v>503</v>
      </c>
      <c r="C16" s="310"/>
      <c r="D16" s="310"/>
      <c r="E16" s="310"/>
      <c r="F16" s="310" t="s">
        <v>504</v>
      </c>
      <c r="G16" s="310"/>
    </row>
    <row r="17" spans="2:8" ht="18.75">
      <c r="B17" s="311" t="s">
        <v>505</v>
      </c>
      <c r="C17" s="312">
        <v>700</v>
      </c>
      <c r="D17" s="313" t="s">
        <v>506</v>
      </c>
      <c r="E17" s="156"/>
      <c r="F17" s="178" t="s">
        <v>507</v>
      </c>
      <c r="G17" s="312">
        <f>C24</f>
        <v>100</v>
      </c>
      <c r="H17" s="156" t="s">
        <v>508</v>
      </c>
    </row>
    <row r="18" spans="2:8" ht="18.75">
      <c r="B18" s="314" t="s">
        <v>509</v>
      </c>
      <c r="C18" s="315"/>
      <c r="D18" s="316"/>
      <c r="E18" s="156"/>
      <c r="F18" s="178" t="s">
        <v>510</v>
      </c>
      <c r="G18" s="317">
        <v>6.5</v>
      </c>
      <c r="H18" s="2"/>
    </row>
    <row r="19" spans="2:8" ht="18.75">
      <c r="B19" s="311" t="s">
        <v>511</v>
      </c>
      <c r="C19" s="317">
        <v>7</v>
      </c>
      <c r="D19" s="313" t="s">
        <v>512</v>
      </c>
      <c r="E19" s="156"/>
      <c r="F19" s="178" t="s">
        <v>513</v>
      </c>
      <c r="G19" s="318">
        <f>G17/G18</f>
        <v>15.384615384615385</v>
      </c>
      <c r="H19" s="2"/>
    </row>
    <row r="20" spans="2:8" ht="18.75">
      <c r="B20" s="311" t="s">
        <v>514</v>
      </c>
      <c r="C20" s="313">
        <f>C17/C19</f>
        <v>100</v>
      </c>
      <c r="D20" s="313" t="s">
        <v>508</v>
      </c>
      <c r="E20" s="313"/>
      <c r="F20" s="326" t="s">
        <v>515</v>
      </c>
      <c r="G20" s="317">
        <v>4</v>
      </c>
      <c r="H20" s="2"/>
    </row>
    <row r="21" spans="2:8" ht="18.75">
      <c r="E21" s="319"/>
      <c r="F21" s="320" t="s">
        <v>516</v>
      </c>
      <c r="G21" s="321">
        <f>G19/G20</f>
        <v>3.8461538461538463</v>
      </c>
      <c r="H21" s="2"/>
    </row>
    <row r="22" spans="2:8" ht="18.75">
      <c r="E22" s="313"/>
      <c r="F22" s="313"/>
      <c r="G22" s="319"/>
      <c r="H22" s="2"/>
    </row>
    <row r="23" spans="2:8" ht="18.75">
      <c r="B23" s="322" t="s">
        <v>517</v>
      </c>
      <c r="E23" s="319"/>
      <c r="F23" s="313"/>
      <c r="G23" s="319"/>
      <c r="H23" s="2"/>
    </row>
    <row r="24" spans="2:8" ht="18.75">
      <c r="B24" s="178" t="s">
        <v>507</v>
      </c>
      <c r="C24" s="312">
        <f>C20</f>
        <v>100</v>
      </c>
      <c r="D24" s="156" t="s">
        <v>508</v>
      </c>
      <c r="E24" s="319"/>
      <c r="F24" s="313"/>
      <c r="G24" s="319"/>
    </row>
    <row r="25" spans="2:8" ht="18.75">
      <c r="B25" s="178" t="s">
        <v>518</v>
      </c>
      <c r="C25" s="317">
        <f>C19</f>
        <v>7</v>
      </c>
      <c r="D25" s="323"/>
      <c r="E25" s="313"/>
      <c r="F25" s="313"/>
      <c r="G25" s="319"/>
    </row>
    <row r="26" spans="2:8" ht="18.75">
      <c r="B26" s="178" t="s">
        <v>519</v>
      </c>
      <c r="C26" s="324">
        <f>C25*C24</f>
        <v>700</v>
      </c>
      <c r="D26" s="313" t="s">
        <v>506</v>
      </c>
      <c r="F26" s="313"/>
      <c r="G26" s="319"/>
    </row>
    <row r="27" spans="2:8" ht="18.75">
      <c r="B27" s="314" t="s">
        <v>509</v>
      </c>
      <c r="C27" s="325"/>
      <c r="D27" s="325"/>
      <c r="E27" s="313"/>
    </row>
    <row r="28" spans="2:8" ht="18.75">
      <c r="B28" s="311" t="s">
        <v>520</v>
      </c>
      <c r="C28" s="312">
        <v>26</v>
      </c>
      <c r="D28" s="316"/>
      <c r="E28" s="321"/>
    </row>
    <row r="29" spans="2:8" ht="18.75">
      <c r="B29" s="311" t="s">
        <v>521</v>
      </c>
      <c r="C29" s="321">
        <f>C26/C28</f>
        <v>26.923076923076923</v>
      </c>
      <c r="D29" s="313"/>
      <c r="E29" s="313"/>
    </row>
    <row r="30" spans="2:8" ht="18.75">
      <c r="B30" s="327"/>
      <c r="C30" s="327"/>
      <c r="D30" s="327"/>
      <c r="E30" s="327"/>
      <c r="F30" s="327"/>
      <c r="G30" s="327"/>
    </row>
    <row r="31" spans="2:8" ht="18.75">
      <c r="B31" s="178"/>
      <c r="C31" s="156"/>
      <c r="D31" s="156"/>
      <c r="E31" s="156"/>
      <c r="F31" s="156"/>
      <c r="G31" s="156"/>
    </row>
    <row r="32" spans="2:8" ht="18.75">
      <c r="B32" s="178"/>
      <c r="C32" s="328"/>
      <c r="D32" s="328"/>
      <c r="E32" s="329"/>
      <c r="F32" s="156"/>
      <c r="G32" s="156"/>
    </row>
    <row r="33" spans="2:7" ht="18.75">
      <c r="B33" s="178"/>
      <c r="C33" s="330"/>
      <c r="D33" s="78"/>
      <c r="E33" s="290"/>
      <c r="F33" s="156"/>
      <c r="G33" s="156"/>
    </row>
    <row r="34" spans="2:7" ht="18.75">
      <c r="B34" s="178"/>
      <c r="C34" s="78"/>
      <c r="D34" s="78"/>
      <c r="E34" s="78"/>
      <c r="F34" s="290"/>
      <c r="G34" s="290"/>
    </row>
    <row r="35" spans="2:7" ht="18.75">
      <c r="B35" s="178"/>
      <c r="C35" s="78"/>
      <c r="D35" s="78"/>
      <c r="E35" s="78"/>
      <c r="F35" s="290"/>
      <c r="G35" s="290"/>
    </row>
    <row r="36" spans="2:7" ht="18.75">
      <c r="B36" s="292"/>
      <c r="C36" s="292"/>
      <c r="D36" s="292"/>
      <c r="E36" s="292"/>
      <c r="F36" s="292"/>
      <c r="G36" s="291"/>
    </row>
    <row r="37" spans="2:7" ht="18.75">
      <c r="B37" s="292"/>
      <c r="C37" s="292"/>
      <c r="D37" s="292"/>
      <c r="E37" s="292"/>
      <c r="F37" s="292"/>
      <c r="G37" s="291"/>
    </row>
    <row r="38" spans="2:7" ht="18.75">
      <c r="B38" s="292"/>
      <c r="C38" s="292"/>
      <c r="D38" s="292"/>
      <c r="E38" s="292"/>
      <c r="F38" s="292"/>
      <c r="G38" s="290"/>
    </row>
    <row r="39" spans="2:7" ht="18.75">
      <c r="B39" s="291"/>
      <c r="C39" s="291"/>
      <c r="D39" s="291"/>
      <c r="E39" s="291"/>
      <c r="F39" s="291"/>
      <c r="G39" s="290"/>
    </row>
    <row r="42" spans="2:7" ht="18.75">
      <c r="B42" s="178"/>
      <c r="C42" s="178"/>
      <c r="D42" s="178"/>
      <c r="E42" s="178"/>
      <c r="F42" s="178"/>
      <c r="G42" s="178"/>
    </row>
    <row r="43" spans="2:7" ht="18.75">
      <c r="B43" s="178"/>
      <c r="C43" s="156"/>
      <c r="D43" s="156"/>
      <c r="E43" s="156"/>
      <c r="F43" s="156"/>
      <c r="G43" s="156"/>
    </row>
    <row r="44" spans="2:7" ht="18.75">
      <c r="B44" s="178"/>
      <c r="C44" s="328"/>
      <c r="D44" s="328"/>
      <c r="E44" s="329"/>
      <c r="F44" s="156"/>
      <c r="G44" s="156"/>
    </row>
    <row r="45" spans="2:7" ht="18.75">
      <c r="B45" s="178"/>
      <c r="C45" s="330"/>
      <c r="D45" s="78"/>
      <c r="E45" s="290"/>
      <c r="F45" s="156"/>
      <c r="G45" s="156"/>
    </row>
    <row r="46" spans="2:7" ht="18.75">
      <c r="B46" s="178"/>
      <c r="C46" s="78"/>
      <c r="D46" s="78"/>
      <c r="E46" s="78"/>
      <c r="F46" s="290"/>
      <c r="G46" s="290"/>
    </row>
    <row r="47" spans="2:7" ht="18.75">
      <c r="B47" s="178"/>
      <c r="C47" s="78"/>
      <c r="D47" s="78"/>
      <c r="E47" s="78"/>
      <c r="F47" s="290"/>
      <c r="G47" s="290"/>
    </row>
    <row r="48" spans="2:7" ht="18.75">
      <c r="B48" s="7"/>
      <c r="C48" s="291"/>
      <c r="D48" s="291"/>
      <c r="E48" s="291"/>
      <c r="F48" s="291"/>
      <c r="G48" s="291"/>
    </row>
    <row r="49" spans="2:7" ht="18.75">
      <c r="B49" s="292"/>
      <c r="C49" s="292"/>
      <c r="D49" s="292"/>
      <c r="E49" s="292"/>
      <c r="F49" s="292"/>
      <c r="G49" s="291"/>
    </row>
    <row r="50" spans="2:7" ht="18.75">
      <c r="B50" s="292"/>
      <c r="C50" s="292"/>
      <c r="D50" s="292"/>
      <c r="E50" s="292"/>
      <c r="F50" s="292"/>
      <c r="G50" s="291"/>
    </row>
    <row r="51" spans="2:7" ht="18.75">
      <c r="B51" s="292"/>
      <c r="C51" s="292"/>
      <c r="D51" s="292"/>
      <c r="E51" s="292"/>
      <c r="F51" s="292"/>
      <c r="G51" s="290"/>
    </row>
    <row r="52" spans="2:7" ht="18.75">
      <c r="B52" s="7"/>
      <c r="C52" s="290"/>
      <c r="D52" s="290"/>
      <c r="E52" s="290"/>
      <c r="F52" s="290"/>
      <c r="G52" s="290"/>
    </row>
    <row r="53" spans="2:7" ht="18.75">
      <c r="B53" s="291"/>
      <c r="C53" s="291"/>
      <c r="D53" s="291"/>
      <c r="E53" s="291"/>
      <c r="F53" s="291"/>
      <c r="G53" s="290"/>
    </row>
    <row r="54" spans="2:7" ht="18.75">
      <c r="B54" s="291"/>
      <c r="C54" s="291"/>
      <c r="D54" s="291"/>
      <c r="E54" s="291"/>
      <c r="F54" s="291"/>
      <c r="G54" s="290"/>
    </row>
    <row r="55" spans="2:7" ht="18.75">
      <c r="B55" s="291"/>
      <c r="C55" s="291"/>
      <c r="D55" s="291"/>
      <c r="E55" s="291"/>
      <c r="F55" s="291"/>
      <c r="G55" s="290"/>
    </row>
  </sheetData>
  <mergeCells count="4">
    <mergeCell ref="B2:H3"/>
    <mergeCell ref="B9:H9"/>
    <mergeCell ref="B10:H10"/>
    <mergeCell ref="B11:H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workbookViewId="0">
      <selection activeCell="C19" sqref="C19"/>
    </sheetView>
  </sheetViews>
  <sheetFormatPr defaultColWidth="9.140625" defaultRowHeight="15"/>
  <cols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475" t="s">
        <v>419</v>
      </c>
      <c r="B1" s="475"/>
      <c r="C1" s="475"/>
      <c r="D1" s="475"/>
      <c r="E1" s="475"/>
      <c r="F1" s="475"/>
      <c r="G1" s="475"/>
    </row>
    <row r="2" spans="1:7" ht="15.75">
      <c r="B2" s="43"/>
      <c r="C2" s="44" t="s">
        <v>420</v>
      </c>
      <c r="D2" s="44" t="s">
        <v>52</v>
      </c>
      <c r="E2" s="44" t="s">
        <v>421</v>
      </c>
      <c r="F2" s="44" t="s">
        <v>422</v>
      </c>
      <c r="G2" s="209" t="s">
        <v>453</v>
      </c>
    </row>
    <row r="3" spans="1:7" ht="15.75">
      <c r="B3" s="45"/>
      <c r="C3" s="46"/>
      <c r="D3" s="47" t="s">
        <v>58</v>
      </c>
      <c r="E3" s="46"/>
      <c r="F3" s="48"/>
      <c r="G3" s="2"/>
    </row>
    <row r="4" spans="1:7" ht="15.75">
      <c r="B4" t="s">
        <v>56</v>
      </c>
      <c r="C4" s="211">
        <f>'Livestock Budget (Main)'!D10</f>
        <v>0</v>
      </c>
      <c r="D4" s="49">
        <v>224</v>
      </c>
      <c r="E4" s="212">
        <f>'Livestock Budget (Main)'!D16</f>
        <v>0</v>
      </c>
      <c r="F4" s="212">
        <f>'Livestock Budget (Main)'!D40</f>
        <v>0</v>
      </c>
      <c r="G4" s="210">
        <f>E4-F4</f>
        <v>0</v>
      </c>
    </row>
    <row r="5" spans="1:7" ht="15.75">
      <c r="B5" t="s">
        <v>443</v>
      </c>
      <c r="C5" s="211">
        <f>'Livestock Budget (Main)'!I10</f>
        <v>0</v>
      </c>
      <c r="D5" s="49">
        <v>244</v>
      </c>
      <c r="E5" s="212">
        <f>'Livestock Budget (Main)'!I16</f>
        <v>0</v>
      </c>
      <c r="F5" s="212">
        <f>'Livestock Budget (Main)'!I40</f>
        <v>0</v>
      </c>
      <c r="G5" s="210">
        <f t="shared" ref="G5:G6" si="0">E5-F5</f>
        <v>0</v>
      </c>
    </row>
    <row r="6" spans="1:7" ht="15.75">
      <c r="B6" t="s">
        <v>444</v>
      </c>
      <c r="C6" s="211">
        <f>'Livestock Budget (Main)'!N10</f>
        <v>0</v>
      </c>
      <c r="D6" s="49">
        <v>218</v>
      </c>
      <c r="E6" s="212">
        <f>'Livestock Budget (Main)'!N16</f>
        <v>0</v>
      </c>
      <c r="F6" s="212">
        <f>'Livestock Budget (Main)'!N40</f>
        <v>0</v>
      </c>
      <c r="G6" s="210">
        <f t="shared" si="0"/>
        <v>0</v>
      </c>
    </row>
    <row r="8" spans="1:7">
      <c r="C8" s="4"/>
      <c r="E8" s="50" t="s">
        <v>58</v>
      </c>
    </row>
    <row r="9" spans="1:7">
      <c r="B9" t="s">
        <v>423</v>
      </c>
      <c r="C9" s="51">
        <f>SUMPRODUCT(D4:D6,F4:F6)</f>
        <v>0</v>
      </c>
      <c r="D9" s="4" t="s">
        <v>424</v>
      </c>
      <c r="E9" s="52">
        <v>350000</v>
      </c>
      <c r="F9" s="53" t="s">
        <v>425</v>
      </c>
    </row>
    <row r="10" spans="1:7">
      <c r="B10" t="s">
        <v>435</v>
      </c>
      <c r="C10" s="54">
        <f>D4</f>
        <v>224</v>
      </c>
      <c r="D10" s="4" t="s">
        <v>426</v>
      </c>
      <c r="E10" s="49">
        <v>50</v>
      </c>
      <c r="F10" s="53" t="s">
        <v>447</v>
      </c>
    </row>
    <row r="11" spans="1:7">
      <c r="B11" t="s">
        <v>448</v>
      </c>
      <c r="C11" s="54">
        <f>D5</f>
        <v>244</v>
      </c>
      <c r="D11" s="4" t="s">
        <v>426</v>
      </c>
      <c r="E11" s="49">
        <v>50</v>
      </c>
      <c r="F11" s="53" t="s">
        <v>445</v>
      </c>
    </row>
    <row r="12" spans="1:7">
      <c r="B12" t="s">
        <v>449</v>
      </c>
      <c r="C12" s="54">
        <f>D6</f>
        <v>218</v>
      </c>
      <c r="D12" s="4" t="s">
        <v>426</v>
      </c>
      <c r="E12" s="49">
        <v>50</v>
      </c>
      <c r="F12" s="53" t="s">
        <v>446</v>
      </c>
    </row>
    <row r="13" spans="1:7" ht="15.75" thickBot="1">
      <c r="B13" s="55" t="s">
        <v>52</v>
      </c>
      <c r="C13" s="56">
        <f>SUM(D4:D6)</f>
        <v>686</v>
      </c>
      <c r="D13" s="57" t="s">
        <v>427</v>
      </c>
      <c r="E13" s="58">
        <v>686</v>
      </c>
      <c r="F13" s="59" t="s">
        <v>428</v>
      </c>
    </row>
    <row r="14" spans="1:7" ht="15.75" thickTop="1"/>
    <row r="15" spans="1:7">
      <c r="B15" t="s">
        <v>429</v>
      </c>
      <c r="C15" s="60">
        <f>SUMPRODUCT(D4:D6,G4:G6)</f>
        <v>0</v>
      </c>
      <c r="D15" s="61" t="s">
        <v>430</v>
      </c>
    </row>
    <row r="20" spans="2:2">
      <c r="B20" s="43" t="s">
        <v>431</v>
      </c>
    </row>
    <row r="21" spans="2:2">
      <c r="B21" t="s">
        <v>432</v>
      </c>
    </row>
    <row r="22" spans="2:2">
      <c r="B22" t="s">
        <v>454</v>
      </c>
    </row>
    <row r="23" spans="2:2">
      <c r="B23" t="s">
        <v>433</v>
      </c>
    </row>
    <row r="24" spans="2:2">
      <c r="B24" t="s">
        <v>434</v>
      </c>
    </row>
    <row r="25" spans="2:2">
      <c r="B25" t="s">
        <v>455</v>
      </c>
    </row>
    <row r="57" spans="2:2">
      <c r="B57" t="s">
        <v>450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165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165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165</v>
      </c>
    </row>
    <row r="2" spans="1:22" ht="18.75">
      <c r="A2" s="476" t="s">
        <v>59</v>
      </c>
      <c r="B2" s="476"/>
      <c r="C2" s="476"/>
      <c r="D2" s="476"/>
      <c r="E2" s="476"/>
      <c r="F2" s="476"/>
      <c r="I2" s="476" t="s">
        <v>63</v>
      </c>
      <c r="J2" s="476"/>
      <c r="K2" s="476"/>
      <c r="L2" s="476"/>
      <c r="M2" s="476"/>
      <c r="N2" s="476"/>
      <c r="Q2" s="476" t="s">
        <v>250</v>
      </c>
      <c r="R2" s="476"/>
      <c r="S2" s="476"/>
      <c r="T2" s="476"/>
      <c r="U2" s="476"/>
      <c r="V2" s="476"/>
    </row>
    <row r="3" spans="1:22">
      <c r="A3" t="s">
        <v>6</v>
      </c>
      <c r="B3" t="s">
        <v>9</v>
      </c>
      <c r="C3" t="s">
        <v>8</v>
      </c>
      <c r="D3" t="s">
        <v>7</v>
      </c>
      <c r="E3" t="s">
        <v>127</v>
      </c>
      <c r="F3" s="5" t="s">
        <v>128</v>
      </c>
      <c r="I3" t="s">
        <v>6</v>
      </c>
      <c r="J3" t="s">
        <v>9</v>
      </c>
      <c r="K3" t="s">
        <v>8</v>
      </c>
      <c r="L3" t="s">
        <v>7</v>
      </c>
      <c r="M3" t="s">
        <v>127</v>
      </c>
      <c r="N3" s="5" t="s">
        <v>128</v>
      </c>
      <c r="Q3" t="s">
        <v>6</v>
      </c>
      <c r="R3" t="s">
        <v>9</v>
      </c>
      <c r="S3" t="s">
        <v>8</v>
      </c>
      <c r="T3" t="s">
        <v>7</v>
      </c>
      <c r="U3" t="s">
        <v>127</v>
      </c>
      <c r="V3" s="5" t="s">
        <v>128</v>
      </c>
    </row>
    <row r="4" spans="1:22">
      <c r="A4" t="s">
        <v>2</v>
      </c>
      <c r="C4">
        <v>1</v>
      </c>
      <c r="D4" t="s">
        <v>2</v>
      </c>
      <c r="E4" t="s">
        <v>2</v>
      </c>
      <c r="I4" t="s">
        <v>2</v>
      </c>
      <c r="K4">
        <v>1</v>
      </c>
      <c r="L4" t="s">
        <v>2</v>
      </c>
      <c r="M4" t="s">
        <v>2</v>
      </c>
      <c r="N4" s="5"/>
      <c r="Q4" t="s">
        <v>2</v>
      </c>
      <c r="S4">
        <v>1</v>
      </c>
      <c r="T4" t="s">
        <v>2</v>
      </c>
      <c r="U4" t="s">
        <v>2</v>
      </c>
      <c r="V4" s="5"/>
    </row>
    <row r="5" spans="1:22" ht="15.75">
      <c r="A5" s="2" t="s">
        <v>85</v>
      </c>
      <c r="B5" t="s">
        <v>10</v>
      </c>
      <c r="C5" s="3">
        <v>4</v>
      </c>
      <c r="D5" t="s">
        <v>13</v>
      </c>
      <c r="E5" t="s">
        <v>98</v>
      </c>
      <c r="F5" s="5" t="s">
        <v>152</v>
      </c>
      <c r="I5" s="2" t="s">
        <v>183</v>
      </c>
      <c r="J5" t="s">
        <v>15</v>
      </c>
      <c r="K5" s="3">
        <v>16</v>
      </c>
      <c r="L5" t="s">
        <v>5</v>
      </c>
      <c r="M5" t="s">
        <v>98</v>
      </c>
      <c r="N5" s="5" t="s">
        <v>184</v>
      </c>
      <c r="Q5" t="s">
        <v>228</v>
      </c>
      <c r="R5" t="s">
        <v>12</v>
      </c>
      <c r="S5" s="3">
        <v>8</v>
      </c>
      <c r="T5" t="s">
        <v>13</v>
      </c>
      <c r="V5" s="5">
        <v>4</v>
      </c>
    </row>
    <row r="6" spans="1:22" ht="15.75">
      <c r="A6" s="2" t="s">
        <v>86</v>
      </c>
      <c r="B6" t="s">
        <v>10</v>
      </c>
      <c r="C6" s="3">
        <v>4</v>
      </c>
      <c r="D6" t="s">
        <v>13</v>
      </c>
      <c r="E6" t="s">
        <v>98</v>
      </c>
      <c r="F6" s="5" t="s">
        <v>153</v>
      </c>
      <c r="I6" s="2" t="s">
        <v>87</v>
      </c>
      <c r="J6" t="s">
        <v>15</v>
      </c>
      <c r="K6" s="3">
        <v>128</v>
      </c>
      <c r="L6" t="s">
        <v>16</v>
      </c>
      <c r="M6" t="s">
        <v>98</v>
      </c>
      <c r="N6" s="5" t="s">
        <v>131</v>
      </c>
      <c r="Q6" t="s">
        <v>229</v>
      </c>
      <c r="R6" t="s">
        <v>12</v>
      </c>
      <c r="S6" s="3">
        <v>8</v>
      </c>
      <c r="T6" t="s">
        <v>13</v>
      </c>
      <c r="V6" s="5" t="s">
        <v>163</v>
      </c>
    </row>
    <row r="7" spans="1:22" ht="15.75">
      <c r="A7" s="2" t="s">
        <v>88</v>
      </c>
      <c r="B7" t="s">
        <v>12</v>
      </c>
      <c r="C7" s="3">
        <v>8</v>
      </c>
      <c r="D7" t="s">
        <v>13</v>
      </c>
      <c r="E7" t="s">
        <v>98</v>
      </c>
      <c r="F7" s="5" t="s">
        <v>132</v>
      </c>
      <c r="I7" s="2" t="s">
        <v>185</v>
      </c>
      <c r="J7" t="s">
        <v>15</v>
      </c>
      <c r="K7" s="3">
        <v>128</v>
      </c>
      <c r="L7" t="s">
        <v>16</v>
      </c>
      <c r="M7" t="s">
        <v>98</v>
      </c>
      <c r="N7" s="5" t="s">
        <v>186</v>
      </c>
      <c r="Q7" t="s">
        <v>230</v>
      </c>
      <c r="R7" t="s">
        <v>15</v>
      </c>
      <c r="S7" s="3">
        <v>16</v>
      </c>
      <c r="T7" t="s">
        <v>5</v>
      </c>
      <c r="V7" s="5" t="s">
        <v>141</v>
      </c>
    </row>
    <row r="8" spans="1:22" ht="15.75">
      <c r="A8" s="2" t="s">
        <v>87</v>
      </c>
      <c r="B8" t="s">
        <v>15</v>
      </c>
      <c r="C8" s="3">
        <v>128</v>
      </c>
      <c r="D8" t="s">
        <v>16</v>
      </c>
      <c r="E8" t="s">
        <v>98</v>
      </c>
      <c r="F8" s="5" t="s">
        <v>154</v>
      </c>
      <c r="I8" s="2" t="s">
        <v>187</v>
      </c>
      <c r="J8" t="s">
        <v>15</v>
      </c>
      <c r="K8" s="3">
        <v>16</v>
      </c>
      <c r="L8" t="s">
        <v>5</v>
      </c>
      <c r="M8" t="s">
        <v>98</v>
      </c>
      <c r="N8" s="5" t="s">
        <v>186</v>
      </c>
      <c r="Q8" t="s">
        <v>231</v>
      </c>
      <c r="R8" t="s">
        <v>15</v>
      </c>
      <c r="S8" s="3">
        <v>128</v>
      </c>
      <c r="T8" t="s">
        <v>13</v>
      </c>
      <c r="V8" s="5" t="s">
        <v>247</v>
      </c>
    </row>
    <row r="9" spans="1:22" ht="15.75">
      <c r="A9" s="2" t="s">
        <v>17</v>
      </c>
      <c r="B9" t="s">
        <v>15</v>
      </c>
      <c r="C9" s="3">
        <v>128</v>
      </c>
      <c r="D9" t="s">
        <v>16</v>
      </c>
      <c r="E9" t="s">
        <v>98</v>
      </c>
      <c r="F9" s="5" t="s">
        <v>133</v>
      </c>
      <c r="I9" s="2" t="s">
        <v>188</v>
      </c>
      <c r="J9" t="s">
        <v>15</v>
      </c>
      <c r="K9" s="3">
        <v>16</v>
      </c>
      <c r="L9" t="s">
        <v>5</v>
      </c>
      <c r="M9" t="s">
        <v>98</v>
      </c>
      <c r="N9" s="5" t="s">
        <v>186</v>
      </c>
      <c r="Q9" t="s">
        <v>106</v>
      </c>
      <c r="R9" t="s">
        <v>12</v>
      </c>
      <c r="S9" s="3">
        <v>8</v>
      </c>
      <c r="T9" t="s">
        <v>13</v>
      </c>
      <c r="V9" s="5" t="s">
        <v>163</v>
      </c>
    </row>
    <row r="10" spans="1:22" ht="15.75">
      <c r="A10" s="2" t="s">
        <v>76</v>
      </c>
      <c r="B10" t="s">
        <v>18</v>
      </c>
      <c r="C10" s="3">
        <v>1</v>
      </c>
      <c r="D10" t="s">
        <v>5</v>
      </c>
      <c r="E10" t="s">
        <v>99</v>
      </c>
      <c r="F10" s="5" t="s">
        <v>145</v>
      </c>
      <c r="I10" s="2" t="s">
        <v>189</v>
      </c>
      <c r="J10" t="s">
        <v>15</v>
      </c>
      <c r="K10" s="3">
        <v>16</v>
      </c>
      <c r="L10" t="s">
        <v>5</v>
      </c>
      <c r="M10" t="s">
        <v>98</v>
      </c>
      <c r="N10" s="5" t="s">
        <v>190</v>
      </c>
      <c r="Q10" s="2" t="s">
        <v>109</v>
      </c>
      <c r="R10" t="s">
        <v>12</v>
      </c>
      <c r="S10" s="3">
        <v>8</v>
      </c>
      <c r="T10" t="s">
        <v>13</v>
      </c>
      <c r="V10" s="5">
        <v>6</v>
      </c>
    </row>
    <row r="11" spans="1:22" ht="15.75">
      <c r="A11" s="2" t="s">
        <v>75</v>
      </c>
      <c r="B11" t="s">
        <v>10</v>
      </c>
      <c r="C11" s="3">
        <v>4</v>
      </c>
      <c r="D11" t="s">
        <v>13</v>
      </c>
      <c r="E11" t="s">
        <v>99</v>
      </c>
      <c r="F11" s="5" t="s">
        <v>145</v>
      </c>
      <c r="I11" s="2" t="s">
        <v>191</v>
      </c>
      <c r="J11" t="s">
        <v>15</v>
      </c>
      <c r="K11" s="3">
        <v>16</v>
      </c>
      <c r="L11" t="s">
        <v>5</v>
      </c>
      <c r="M11" t="s">
        <v>98</v>
      </c>
      <c r="N11" s="5" t="s">
        <v>186</v>
      </c>
      <c r="Q11" t="s">
        <v>232</v>
      </c>
      <c r="R11" t="s">
        <v>12</v>
      </c>
      <c r="S11" s="3">
        <v>8</v>
      </c>
      <c r="T11" t="s">
        <v>13</v>
      </c>
      <c r="V11" s="5" t="s">
        <v>248</v>
      </c>
    </row>
    <row r="12" spans="1:22" ht="15.75">
      <c r="A12" s="2" t="s">
        <v>77</v>
      </c>
      <c r="B12" t="s">
        <v>15</v>
      </c>
      <c r="C12" s="3">
        <v>128</v>
      </c>
      <c r="D12" t="s">
        <v>13</v>
      </c>
      <c r="E12" t="s">
        <v>99</v>
      </c>
      <c r="F12" s="5" t="s">
        <v>146</v>
      </c>
      <c r="I12" s="2" t="s">
        <v>60</v>
      </c>
      <c r="J12" t="s">
        <v>12</v>
      </c>
      <c r="K12" s="3">
        <v>8</v>
      </c>
      <c r="L12" t="s">
        <v>13</v>
      </c>
      <c r="M12" t="s">
        <v>98</v>
      </c>
      <c r="N12" s="5" t="s">
        <v>155</v>
      </c>
      <c r="Q12" t="s">
        <v>233</v>
      </c>
      <c r="R12" t="s">
        <v>15</v>
      </c>
      <c r="S12" s="3">
        <v>16</v>
      </c>
      <c r="T12" t="s">
        <v>5</v>
      </c>
      <c r="V12" s="5" t="s">
        <v>149</v>
      </c>
    </row>
    <row r="13" spans="1:22" ht="15.75">
      <c r="A13" s="2" t="s">
        <v>89</v>
      </c>
      <c r="B13" t="s">
        <v>15</v>
      </c>
      <c r="C13" s="3">
        <v>128</v>
      </c>
      <c r="D13" t="s">
        <v>16</v>
      </c>
      <c r="E13" t="s">
        <v>98</v>
      </c>
      <c r="F13" s="5" t="s">
        <v>141</v>
      </c>
      <c r="I13" s="2" t="s">
        <v>170</v>
      </c>
      <c r="J13" t="s">
        <v>15</v>
      </c>
      <c r="K13" s="3">
        <v>128</v>
      </c>
      <c r="L13" t="s">
        <v>13</v>
      </c>
      <c r="M13" t="s">
        <v>99</v>
      </c>
      <c r="N13" s="5" t="s">
        <v>131</v>
      </c>
      <c r="Q13" t="s">
        <v>234</v>
      </c>
      <c r="R13" t="s">
        <v>15</v>
      </c>
      <c r="S13" s="3">
        <v>16</v>
      </c>
      <c r="T13" t="s">
        <v>5</v>
      </c>
      <c r="V13" s="5" t="s">
        <v>149</v>
      </c>
    </row>
    <row r="14" spans="1:22" ht="15.75">
      <c r="A14" s="2" t="s">
        <v>156</v>
      </c>
      <c r="B14" t="s">
        <v>10</v>
      </c>
      <c r="C14" s="3">
        <v>5</v>
      </c>
      <c r="D14" t="s">
        <v>13</v>
      </c>
      <c r="E14" t="s">
        <v>98</v>
      </c>
      <c r="F14" s="5" t="s">
        <v>155</v>
      </c>
      <c r="I14" s="2" t="s">
        <v>192</v>
      </c>
      <c r="J14" t="s">
        <v>15</v>
      </c>
      <c r="K14" s="3">
        <v>128</v>
      </c>
      <c r="L14" t="s">
        <v>16</v>
      </c>
      <c r="M14" t="s">
        <v>98</v>
      </c>
      <c r="N14" s="5" t="s">
        <v>141</v>
      </c>
      <c r="Q14" t="s">
        <v>235</v>
      </c>
      <c r="R14" t="s">
        <v>15</v>
      </c>
      <c r="S14" s="3">
        <v>16</v>
      </c>
      <c r="T14" t="s">
        <v>5</v>
      </c>
      <c r="V14" s="5" t="s">
        <v>141</v>
      </c>
    </row>
    <row r="15" spans="1:22" ht="15.75">
      <c r="A15" s="2" t="s">
        <v>90</v>
      </c>
      <c r="B15" t="s">
        <v>10</v>
      </c>
      <c r="C15" s="3">
        <v>4</v>
      </c>
      <c r="D15" t="s">
        <v>13</v>
      </c>
      <c r="E15" t="s">
        <v>98</v>
      </c>
      <c r="F15" s="5" t="s">
        <v>155</v>
      </c>
      <c r="I15" s="2" t="s">
        <v>171</v>
      </c>
      <c r="J15" t="s">
        <v>12</v>
      </c>
      <c r="K15" s="3">
        <v>8</v>
      </c>
      <c r="L15" t="s">
        <v>13</v>
      </c>
      <c r="M15" t="s">
        <v>99</v>
      </c>
      <c r="N15" s="5" t="s">
        <v>172</v>
      </c>
      <c r="Q15" t="s">
        <v>236</v>
      </c>
      <c r="R15" t="s">
        <v>15</v>
      </c>
      <c r="S15" s="3">
        <v>128</v>
      </c>
      <c r="T15" t="s">
        <v>13</v>
      </c>
      <c r="V15" s="5" t="s">
        <v>249</v>
      </c>
    </row>
    <row r="16" spans="1:22" ht="15.75">
      <c r="A16" s="2" t="s">
        <v>92</v>
      </c>
      <c r="B16" t="s">
        <v>10</v>
      </c>
      <c r="C16" s="3">
        <v>4</v>
      </c>
      <c r="D16" t="s">
        <v>13</v>
      </c>
      <c r="E16" t="s">
        <v>98</v>
      </c>
      <c r="F16" s="5" t="s">
        <v>155</v>
      </c>
      <c r="I16" s="2" t="s">
        <v>173</v>
      </c>
      <c r="J16" t="s">
        <v>12</v>
      </c>
      <c r="K16" s="3">
        <v>8</v>
      </c>
      <c r="L16" t="s">
        <v>13</v>
      </c>
      <c r="M16" t="s">
        <v>99</v>
      </c>
      <c r="N16" s="5" t="s">
        <v>147</v>
      </c>
      <c r="Q16" t="s">
        <v>237</v>
      </c>
      <c r="R16" t="s">
        <v>12</v>
      </c>
      <c r="S16" s="3">
        <v>8</v>
      </c>
      <c r="T16" t="s">
        <v>13</v>
      </c>
      <c r="V16" s="5" t="s">
        <v>163</v>
      </c>
    </row>
    <row r="17" spans="1:22" ht="15.75">
      <c r="A17" s="2" t="s">
        <v>91</v>
      </c>
      <c r="B17" t="s">
        <v>10</v>
      </c>
      <c r="C17" s="3">
        <v>4</v>
      </c>
      <c r="D17" t="s">
        <v>13</v>
      </c>
      <c r="E17" t="s">
        <v>98</v>
      </c>
      <c r="F17" s="5" t="s">
        <v>155</v>
      </c>
      <c r="I17" s="2" t="s">
        <v>224</v>
      </c>
      <c r="J17" t="s">
        <v>15</v>
      </c>
      <c r="K17">
        <v>128</v>
      </c>
      <c r="L17" t="s">
        <v>13</v>
      </c>
      <c r="M17" t="s">
        <v>99</v>
      </c>
      <c r="N17" s="5" t="s">
        <v>163</v>
      </c>
      <c r="Q17" t="s">
        <v>238</v>
      </c>
      <c r="R17" t="s">
        <v>15</v>
      </c>
      <c r="S17" s="3">
        <v>16</v>
      </c>
      <c r="T17" t="s">
        <v>5</v>
      </c>
      <c r="V17" s="5" t="s">
        <v>141</v>
      </c>
    </row>
    <row r="18" spans="1:22" ht="15.75">
      <c r="A18" s="2" t="s">
        <v>78</v>
      </c>
      <c r="B18" t="s">
        <v>12</v>
      </c>
      <c r="C18" s="3">
        <v>8</v>
      </c>
      <c r="D18" t="s">
        <v>13</v>
      </c>
      <c r="E18" t="s">
        <v>99</v>
      </c>
      <c r="F18" s="5" t="s">
        <v>147</v>
      </c>
      <c r="I18" s="2" t="s">
        <v>193</v>
      </c>
      <c r="J18" t="s">
        <v>15</v>
      </c>
      <c r="K18" s="3">
        <v>16</v>
      </c>
      <c r="L18" t="s">
        <v>5</v>
      </c>
      <c r="M18" t="s">
        <v>98</v>
      </c>
      <c r="N18" s="5" t="s">
        <v>184</v>
      </c>
      <c r="Q18" t="s">
        <v>239</v>
      </c>
      <c r="R18" t="s">
        <v>15</v>
      </c>
      <c r="S18" s="3">
        <v>16</v>
      </c>
      <c r="T18" t="s">
        <v>5</v>
      </c>
      <c r="V18" s="5" t="s">
        <v>149</v>
      </c>
    </row>
    <row r="19" spans="1:22" ht="15.75">
      <c r="A19" s="2" t="s">
        <v>79</v>
      </c>
      <c r="B19" t="s">
        <v>15</v>
      </c>
      <c r="C19" s="3">
        <v>128</v>
      </c>
      <c r="D19" t="s">
        <v>13</v>
      </c>
      <c r="E19" t="s">
        <v>99</v>
      </c>
      <c r="F19" s="5" t="s">
        <v>146</v>
      </c>
      <c r="I19" s="2" t="s">
        <v>93</v>
      </c>
      <c r="J19" t="s">
        <v>15</v>
      </c>
      <c r="K19" s="3">
        <v>16</v>
      </c>
      <c r="L19" t="s">
        <v>5</v>
      </c>
      <c r="M19" t="s">
        <v>98</v>
      </c>
      <c r="N19" s="5" t="s">
        <v>131</v>
      </c>
      <c r="Q19" t="s">
        <v>240</v>
      </c>
      <c r="R19" t="s">
        <v>15</v>
      </c>
      <c r="S19" s="3">
        <v>16</v>
      </c>
      <c r="T19" t="s">
        <v>5</v>
      </c>
      <c r="V19" s="5" t="s">
        <v>149</v>
      </c>
    </row>
    <row r="20" spans="1:22" ht="15.75">
      <c r="A20" s="2" t="s">
        <v>22</v>
      </c>
      <c r="B20" t="s">
        <v>15</v>
      </c>
      <c r="C20" s="3">
        <v>1</v>
      </c>
      <c r="D20" t="s">
        <v>16</v>
      </c>
      <c r="E20" t="s">
        <v>98</v>
      </c>
      <c r="F20" s="5" t="s">
        <v>135</v>
      </c>
      <c r="I20" s="2" t="s">
        <v>194</v>
      </c>
      <c r="J20" t="s">
        <v>15</v>
      </c>
      <c r="K20" s="3">
        <v>16</v>
      </c>
      <c r="L20" t="s">
        <v>5</v>
      </c>
      <c r="M20" t="s">
        <v>98</v>
      </c>
      <c r="N20" s="5" t="s">
        <v>195</v>
      </c>
      <c r="Q20" t="s">
        <v>241</v>
      </c>
      <c r="R20" t="s">
        <v>15</v>
      </c>
      <c r="S20" s="3">
        <v>16</v>
      </c>
      <c r="T20" t="s">
        <v>5</v>
      </c>
      <c r="V20" s="5" t="s">
        <v>149</v>
      </c>
    </row>
    <row r="21" spans="1:22" ht="15.75">
      <c r="A21" s="2" t="s">
        <v>80</v>
      </c>
      <c r="B21" t="s">
        <v>10</v>
      </c>
      <c r="C21" s="3">
        <v>4</v>
      </c>
      <c r="D21" t="s">
        <v>13</v>
      </c>
      <c r="E21" t="s">
        <v>99</v>
      </c>
      <c r="F21" s="5" t="s">
        <v>147</v>
      </c>
      <c r="I21" s="2" t="s">
        <v>174</v>
      </c>
      <c r="J21" t="s">
        <v>15</v>
      </c>
      <c r="K21" s="3">
        <v>16</v>
      </c>
      <c r="L21" t="s">
        <v>5</v>
      </c>
      <c r="M21" t="s">
        <v>99</v>
      </c>
      <c r="N21" s="5" t="s">
        <v>149</v>
      </c>
      <c r="Q21" t="s">
        <v>28</v>
      </c>
      <c r="R21" t="s">
        <v>12</v>
      </c>
      <c r="S21" s="3">
        <v>8</v>
      </c>
      <c r="T21" t="s">
        <v>13</v>
      </c>
      <c r="V21" s="5" t="s">
        <v>148</v>
      </c>
    </row>
    <row r="22" spans="1:22" ht="15.75">
      <c r="A22" s="2" t="s">
        <v>93</v>
      </c>
      <c r="B22" t="s">
        <v>15</v>
      </c>
      <c r="C22" s="3">
        <v>128</v>
      </c>
      <c r="D22" t="s">
        <v>16</v>
      </c>
      <c r="E22" t="s">
        <v>98</v>
      </c>
      <c r="F22" s="5" t="s">
        <v>131</v>
      </c>
      <c r="I22" s="2" t="s">
        <v>196</v>
      </c>
      <c r="J22" t="s">
        <v>12</v>
      </c>
      <c r="K22" s="3">
        <v>8</v>
      </c>
      <c r="L22" t="s">
        <v>13</v>
      </c>
      <c r="M22" t="s">
        <v>98</v>
      </c>
      <c r="N22" s="5" t="s">
        <v>197</v>
      </c>
      <c r="Q22" t="s">
        <v>242</v>
      </c>
      <c r="R22" t="s">
        <v>12</v>
      </c>
      <c r="S22" s="3">
        <v>8</v>
      </c>
      <c r="T22" t="s">
        <v>13</v>
      </c>
      <c r="V22" s="5" t="s">
        <v>247</v>
      </c>
    </row>
    <row r="23" spans="1:22" ht="15.75">
      <c r="A23" s="2" t="s">
        <v>94</v>
      </c>
      <c r="B23" t="s">
        <v>15</v>
      </c>
      <c r="C23" s="3">
        <v>128</v>
      </c>
      <c r="D23" t="s">
        <v>16</v>
      </c>
      <c r="E23" t="s">
        <v>98</v>
      </c>
      <c r="F23" s="5" t="s">
        <v>133</v>
      </c>
      <c r="I23" s="2" t="s">
        <v>130</v>
      </c>
      <c r="J23" t="s">
        <v>15</v>
      </c>
      <c r="K23" s="3">
        <v>128</v>
      </c>
      <c r="L23" t="s">
        <v>13</v>
      </c>
      <c r="M23" t="s">
        <v>103</v>
      </c>
      <c r="N23" s="5">
        <v>9</v>
      </c>
      <c r="Q23" t="s">
        <v>243</v>
      </c>
      <c r="R23" t="s">
        <v>15</v>
      </c>
      <c r="S23" s="3">
        <v>16</v>
      </c>
      <c r="T23" t="s">
        <v>5</v>
      </c>
      <c r="V23" s="5" t="s">
        <v>137</v>
      </c>
    </row>
    <row r="24" spans="1:22" ht="15.75">
      <c r="A24" s="2" t="s">
        <v>95</v>
      </c>
      <c r="B24" t="s">
        <v>15</v>
      </c>
      <c r="C24" s="3">
        <v>128</v>
      </c>
      <c r="D24" t="s">
        <v>16</v>
      </c>
      <c r="E24" t="s">
        <v>98</v>
      </c>
      <c r="F24" s="5" t="s">
        <v>137</v>
      </c>
      <c r="I24" s="2" t="s">
        <v>175</v>
      </c>
      <c r="J24" t="s">
        <v>18</v>
      </c>
      <c r="K24" s="3">
        <v>1</v>
      </c>
      <c r="L24" t="s">
        <v>5</v>
      </c>
      <c r="M24" t="s">
        <v>99</v>
      </c>
      <c r="N24" s="5" t="s">
        <v>176</v>
      </c>
      <c r="Q24" t="s">
        <v>244</v>
      </c>
      <c r="R24" t="s">
        <v>12</v>
      </c>
      <c r="S24" s="3">
        <v>8</v>
      </c>
      <c r="T24" t="s">
        <v>13</v>
      </c>
      <c r="V24" s="5" t="s">
        <v>163</v>
      </c>
    </row>
    <row r="25" spans="1:22" ht="15.75">
      <c r="A25" s="2" t="s">
        <v>96</v>
      </c>
      <c r="B25" t="s">
        <v>15</v>
      </c>
      <c r="C25" s="3">
        <v>128</v>
      </c>
      <c r="D25" t="s">
        <v>16</v>
      </c>
      <c r="E25" t="s">
        <v>98</v>
      </c>
      <c r="F25" s="5" t="s">
        <v>135</v>
      </c>
      <c r="I25" s="2" t="s">
        <v>177</v>
      </c>
      <c r="J25" t="s">
        <v>15</v>
      </c>
      <c r="K25" s="3">
        <v>16</v>
      </c>
      <c r="L25" t="s">
        <v>5</v>
      </c>
      <c r="M25" t="s">
        <v>99</v>
      </c>
      <c r="N25" s="5" t="s">
        <v>145</v>
      </c>
      <c r="Q25" t="s">
        <v>114</v>
      </c>
      <c r="R25" t="s">
        <v>12</v>
      </c>
      <c r="S25" s="3">
        <v>8</v>
      </c>
      <c r="T25" t="s">
        <v>13</v>
      </c>
      <c r="V25" s="5" t="s">
        <v>163</v>
      </c>
    </row>
    <row r="26" spans="1:22" ht="15.75">
      <c r="A26" s="2" t="s">
        <v>24</v>
      </c>
      <c r="B26" t="s">
        <v>10</v>
      </c>
      <c r="C26" s="3">
        <v>4</v>
      </c>
      <c r="D26" t="s">
        <v>13</v>
      </c>
      <c r="E26" t="s">
        <v>98</v>
      </c>
      <c r="F26" s="5" t="s">
        <v>157</v>
      </c>
      <c r="I26" s="2" t="s">
        <v>61</v>
      </c>
      <c r="J26" t="s">
        <v>15</v>
      </c>
      <c r="K26" s="3">
        <v>16</v>
      </c>
      <c r="L26" t="s">
        <v>5</v>
      </c>
      <c r="M26" t="s">
        <v>98</v>
      </c>
      <c r="N26" s="5" t="s">
        <v>186</v>
      </c>
      <c r="Q26" t="s">
        <v>245</v>
      </c>
      <c r="R26" t="s">
        <v>15</v>
      </c>
      <c r="S26" s="3">
        <v>128</v>
      </c>
      <c r="T26" t="s">
        <v>13</v>
      </c>
      <c r="V26" s="5" t="s">
        <v>249</v>
      </c>
    </row>
    <row r="27" spans="1:22" ht="15.75">
      <c r="A27" s="2" t="s">
        <v>26</v>
      </c>
      <c r="B27" t="s">
        <v>10</v>
      </c>
      <c r="C27" s="3">
        <v>4</v>
      </c>
      <c r="D27" t="s">
        <v>13</v>
      </c>
      <c r="E27" t="s">
        <v>98</v>
      </c>
      <c r="F27" s="5" t="s">
        <v>157</v>
      </c>
      <c r="I27" s="2" t="s">
        <v>27</v>
      </c>
      <c r="J27" t="s">
        <v>15</v>
      </c>
      <c r="K27" s="3">
        <v>128</v>
      </c>
      <c r="L27" t="s">
        <v>13</v>
      </c>
      <c r="M27" t="s">
        <v>99</v>
      </c>
      <c r="N27" s="5" t="s">
        <v>147</v>
      </c>
      <c r="Q27" t="s">
        <v>246</v>
      </c>
      <c r="R27" t="s">
        <v>12</v>
      </c>
      <c r="S27" s="3">
        <v>8</v>
      </c>
      <c r="T27" t="s">
        <v>13</v>
      </c>
      <c r="V27" s="5" t="s">
        <v>248</v>
      </c>
    </row>
    <row r="28" spans="1:22" ht="15.75">
      <c r="A28" s="2" t="s">
        <v>27</v>
      </c>
      <c r="B28" t="s">
        <v>15</v>
      </c>
      <c r="C28" s="3">
        <v>128</v>
      </c>
      <c r="D28" t="s">
        <v>13</v>
      </c>
      <c r="E28" t="s">
        <v>99</v>
      </c>
      <c r="F28" s="5" t="s">
        <v>147</v>
      </c>
      <c r="I28" s="2" t="s">
        <v>198</v>
      </c>
      <c r="J28" t="s">
        <v>12</v>
      </c>
      <c r="K28" s="3">
        <v>8</v>
      </c>
      <c r="L28" t="s">
        <v>13</v>
      </c>
      <c r="M28" t="s">
        <v>98</v>
      </c>
      <c r="N28" s="5" t="s">
        <v>131</v>
      </c>
    </row>
    <row r="29" spans="1:22" ht="15.75">
      <c r="A29" s="2" t="s">
        <v>97</v>
      </c>
      <c r="B29" t="s">
        <v>15</v>
      </c>
      <c r="C29" s="3">
        <v>128</v>
      </c>
      <c r="D29" t="s">
        <v>16</v>
      </c>
      <c r="E29" t="s">
        <v>98</v>
      </c>
      <c r="F29" s="5" t="s">
        <v>135</v>
      </c>
      <c r="I29" s="2" t="s">
        <v>178</v>
      </c>
      <c r="J29" t="s">
        <v>12</v>
      </c>
      <c r="K29" s="3">
        <v>8</v>
      </c>
      <c r="L29" t="s">
        <v>13</v>
      </c>
      <c r="M29" t="s">
        <v>99</v>
      </c>
      <c r="N29" s="5" t="s">
        <v>149</v>
      </c>
    </row>
    <row r="30" spans="1:22" ht="15.75">
      <c r="A30" s="2" t="s">
        <v>81</v>
      </c>
      <c r="B30" t="s">
        <v>10</v>
      </c>
      <c r="C30" s="3">
        <v>4</v>
      </c>
      <c r="D30" t="s">
        <v>13</v>
      </c>
      <c r="E30" t="s">
        <v>99</v>
      </c>
      <c r="F30" s="5" t="s">
        <v>145</v>
      </c>
      <c r="I30" s="2" t="s">
        <v>82</v>
      </c>
      <c r="J30" t="s">
        <v>15</v>
      </c>
      <c r="K30" s="3">
        <v>16</v>
      </c>
      <c r="L30" t="s">
        <v>5</v>
      </c>
      <c r="M30" t="s">
        <v>99</v>
      </c>
      <c r="N30" s="5" t="s">
        <v>149</v>
      </c>
    </row>
    <row r="31" spans="1:22" ht="15.75">
      <c r="A31" s="2" t="s">
        <v>28</v>
      </c>
      <c r="B31" t="s">
        <v>12</v>
      </c>
      <c r="C31" s="3">
        <v>8</v>
      </c>
      <c r="D31" t="s">
        <v>13</v>
      </c>
      <c r="E31" t="s">
        <v>99</v>
      </c>
      <c r="F31" s="5" t="s">
        <v>148</v>
      </c>
      <c r="I31" s="2" t="s">
        <v>179</v>
      </c>
      <c r="J31" t="s">
        <v>12</v>
      </c>
      <c r="K31" s="3">
        <v>8</v>
      </c>
      <c r="L31" t="s">
        <v>13</v>
      </c>
      <c r="M31" t="s">
        <v>99</v>
      </c>
      <c r="N31" s="5" t="s">
        <v>148</v>
      </c>
    </row>
    <row r="32" spans="1:22" ht="15.75">
      <c r="A32" s="2" t="s">
        <v>82</v>
      </c>
      <c r="B32" t="s">
        <v>15</v>
      </c>
      <c r="C32" s="3">
        <v>128</v>
      </c>
      <c r="D32" t="s">
        <v>13</v>
      </c>
      <c r="E32" t="s">
        <v>99</v>
      </c>
      <c r="F32" s="5" t="s">
        <v>149</v>
      </c>
      <c r="I32" s="2" t="s">
        <v>180</v>
      </c>
      <c r="J32" t="s">
        <v>15</v>
      </c>
      <c r="K32" s="3">
        <v>128</v>
      </c>
      <c r="L32" t="s">
        <v>13</v>
      </c>
      <c r="M32" t="s">
        <v>99</v>
      </c>
      <c r="N32" s="5" t="s">
        <v>150</v>
      </c>
    </row>
    <row r="33" spans="1:14" ht="15.75">
      <c r="A33" s="2" t="s">
        <v>100</v>
      </c>
      <c r="B33" t="s">
        <v>10</v>
      </c>
      <c r="C33" s="3">
        <v>4</v>
      </c>
      <c r="D33" t="s">
        <v>13</v>
      </c>
      <c r="E33" t="s">
        <v>98</v>
      </c>
      <c r="F33" s="5" t="s">
        <v>158</v>
      </c>
      <c r="I33" s="2" t="s">
        <v>199</v>
      </c>
      <c r="J33" t="s">
        <v>15</v>
      </c>
      <c r="K33" s="3">
        <v>128</v>
      </c>
      <c r="L33" t="s">
        <v>13</v>
      </c>
      <c r="M33" t="s">
        <v>98</v>
      </c>
      <c r="N33" s="5" t="s">
        <v>200</v>
      </c>
    </row>
    <row r="34" spans="1:14" ht="15.75">
      <c r="A34" s="2" t="s">
        <v>83</v>
      </c>
      <c r="B34" t="s">
        <v>15</v>
      </c>
      <c r="C34" s="3">
        <v>1</v>
      </c>
      <c r="D34" t="s">
        <v>16</v>
      </c>
      <c r="E34" t="s">
        <v>99</v>
      </c>
      <c r="F34" s="5" t="s">
        <v>149</v>
      </c>
      <c r="I34" s="2" t="s">
        <v>201</v>
      </c>
      <c r="J34" t="s">
        <v>15</v>
      </c>
      <c r="K34" s="3">
        <v>16</v>
      </c>
      <c r="L34" t="s">
        <v>5</v>
      </c>
      <c r="M34" t="s">
        <v>98</v>
      </c>
      <c r="N34" s="5" t="s">
        <v>186</v>
      </c>
    </row>
    <row r="35" spans="1:14" ht="15.75">
      <c r="A35" s="2" t="s">
        <v>29</v>
      </c>
      <c r="B35" t="s">
        <v>15</v>
      </c>
      <c r="C35" s="3">
        <v>128</v>
      </c>
      <c r="D35" t="s">
        <v>13</v>
      </c>
      <c r="E35" t="s">
        <v>99</v>
      </c>
      <c r="F35" s="5" t="s">
        <v>150</v>
      </c>
      <c r="I35" s="2" t="s">
        <v>202</v>
      </c>
      <c r="J35" t="s">
        <v>15</v>
      </c>
      <c r="K35" s="3">
        <v>16</v>
      </c>
      <c r="L35" t="s">
        <v>5</v>
      </c>
      <c r="M35" t="s">
        <v>98</v>
      </c>
      <c r="N35" s="5" t="s">
        <v>141</v>
      </c>
    </row>
    <row r="36" spans="1:14" ht="15.75">
      <c r="A36" s="2" t="s">
        <v>101</v>
      </c>
      <c r="B36" t="s">
        <v>10</v>
      </c>
      <c r="C36" s="3">
        <v>4</v>
      </c>
      <c r="D36" t="s">
        <v>13</v>
      </c>
      <c r="E36" t="s">
        <v>98</v>
      </c>
      <c r="F36" s="5" t="s">
        <v>159</v>
      </c>
      <c r="I36" s="2" t="s">
        <v>181</v>
      </c>
      <c r="J36" t="s">
        <v>12</v>
      </c>
      <c r="K36" s="3">
        <v>8</v>
      </c>
      <c r="L36" t="s">
        <v>13</v>
      </c>
      <c r="M36" t="s">
        <v>99</v>
      </c>
      <c r="N36" s="5" t="s">
        <v>148</v>
      </c>
    </row>
    <row r="37" spans="1:14" ht="15.75">
      <c r="A37" s="2" t="s">
        <v>84</v>
      </c>
      <c r="B37" t="s">
        <v>15</v>
      </c>
      <c r="C37" s="3">
        <v>128</v>
      </c>
      <c r="D37" t="s">
        <v>13</v>
      </c>
      <c r="E37" t="s">
        <v>99</v>
      </c>
      <c r="F37" s="5" t="s">
        <v>150</v>
      </c>
      <c r="I37" s="2" t="s">
        <v>203</v>
      </c>
      <c r="J37" t="s">
        <v>15</v>
      </c>
      <c r="K37" s="3">
        <v>16</v>
      </c>
      <c r="L37" t="s">
        <v>5</v>
      </c>
      <c r="M37" t="s">
        <v>98</v>
      </c>
      <c r="N37" s="5" t="s">
        <v>204</v>
      </c>
    </row>
    <row r="38" spans="1:14" ht="15.75">
      <c r="A38" s="2" t="s">
        <v>30</v>
      </c>
      <c r="B38" t="s">
        <v>15</v>
      </c>
      <c r="C38" s="3">
        <v>128</v>
      </c>
      <c r="D38" t="s">
        <v>13</v>
      </c>
      <c r="E38" t="s">
        <v>98</v>
      </c>
      <c r="F38" s="5" t="s">
        <v>131</v>
      </c>
      <c r="I38" s="2" t="s">
        <v>205</v>
      </c>
      <c r="J38" t="s">
        <v>15</v>
      </c>
      <c r="K38" s="3">
        <v>16</v>
      </c>
      <c r="L38" t="s">
        <v>5</v>
      </c>
      <c r="M38" t="s">
        <v>98</v>
      </c>
      <c r="N38" s="5" t="s">
        <v>186</v>
      </c>
    </row>
    <row r="39" spans="1:14" ht="15.75">
      <c r="A39" s="2" t="s">
        <v>31</v>
      </c>
      <c r="B39" t="s">
        <v>12</v>
      </c>
      <c r="C39" s="3">
        <v>8</v>
      </c>
      <c r="D39" t="s">
        <v>13</v>
      </c>
      <c r="E39" t="s">
        <v>99</v>
      </c>
      <c r="F39" s="5" t="s">
        <v>151</v>
      </c>
      <c r="I39" s="2" t="s">
        <v>182</v>
      </c>
      <c r="J39" t="s">
        <v>15</v>
      </c>
      <c r="K39" s="3">
        <v>128</v>
      </c>
      <c r="L39" t="s">
        <v>13</v>
      </c>
      <c r="M39" t="s">
        <v>99</v>
      </c>
      <c r="N39" s="5" t="s">
        <v>150</v>
      </c>
    </row>
    <row r="40" spans="1:14" ht="15.75">
      <c r="A40" s="2" t="s">
        <v>102</v>
      </c>
      <c r="B40" t="s">
        <v>10</v>
      </c>
      <c r="C40" s="3">
        <v>4</v>
      </c>
      <c r="D40" t="s">
        <v>13</v>
      </c>
      <c r="E40" t="s">
        <v>98</v>
      </c>
      <c r="F40" s="5" t="s">
        <v>160</v>
      </c>
      <c r="I40" s="2" t="s">
        <v>30</v>
      </c>
      <c r="J40" t="s">
        <v>15</v>
      </c>
      <c r="K40" s="3">
        <v>128</v>
      </c>
      <c r="L40" t="s">
        <v>13</v>
      </c>
      <c r="M40" t="s">
        <v>98</v>
      </c>
      <c r="N40" s="5" t="s">
        <v>131</v>
      </c>
    </row>
    <row r="41" spans="1:14" ht="15.75">
      <c r="A41" s="2" t="s">
        <v>32</v>
      </c>
      <c r="B41" t="s">
        <v>15</v>
      </c>
      <c r="C41" s="3">
        <v>1</v>
      </c>
      <c r="D41" t="s">
        <v>13</v>
      </c>
      <c r="E41" t="s">
        <v>99</v>
      </c>
      <c r="F41" s="5" t="s">
        <v>147</v>
      </c>
      <c r="I41" s="2" t="s">
        <v>31</v>
      </c>
      <c r="J41" t="s">
        <v>12</v>
      </c>
      <c r="K41" s="3">
        <v>8</v>
      </c>
      <c r="L41" t="s">
        <v>13</v>
      </c>
      <c r="M41" t="s">
        <v>99</v>
      </c>
      <c r="N41" s="5" t="s">
        <v>151</v>
      </c>
    </row>
    <row r="42" spans="1:14" ht="15.75">
      <c r="A42" s="2"/>
      <c r="C42" s="3"/>
      <c r="I42" s="2" t="s">
        <v>206</v>
      </c>
      <c r="J42" t="s">
        <v>15</v>
      </c>
      <c r="K42" s="3">
        <v>128</v>
      </c>
      <c r="L42" t="s">
        <v>13</v>
      </c>
      <c r="M42" t="s">
        <v>98</v>
      </c>
      <c r="N42" s="5" t="s">
        <v>131</v>
      </c>
    </row>
    <row r="43" spans="1:14" ht="15.75">
      <c r="A43" t="s">
        <v>2</v>
      </c>
      <c r="C43">
        <v>1</v>
      </c>
      <c r="D43" t="s">
        <v>2</v>
      </c>
      <c r="E43" t="s">
        <v>103</v>
      </c>
      <c r="I43" s="2" t="s">
        <v>225</v>
      </c>
      <c r="J43" t="s">
        <v>15</v>
      </c>
      <c r="K43">
        <v>128</v>
      </c>
      <c r="L43" t="s">
        <v>13</v>
      </c>
      <c r="M43" t="s">
        <v>99</v>
      </c>
      <c r="N43" s="5" t="s">
        <v>163</v>
      </c>
    </row>
    <row r="44" spans="1:14" ht="15.75">
      <c r="A44" s="2" t="s">
        <v>11</v>
      </c>
      <c r="B44" t="s">
        <v>12</v>
      </c>
      <c r="C44" s="3">
        <v>8</v>
      </c>
      <c r="D44" t="s">
        <v>13</v>
      </c>
      <c r="E44" t="s">
        <v>103</v>
      </c>
      <c r="F44" s="5">
        <v>4</v>
      </c>
      <c r="I44" s="2" t="s">
        <v>32</v>
      </c>
      <c r="J44" t="s">
        <v>15</v>
      </c>
      <c r="K44" s="3">
        <v>1</v>
      </c>
      <c r="L44" t="s">
        <v>13</v>
      </c>
      <c r="M44" t="s">
        <v>99</v>
      </c>
      <c r="N44" s="5" t="s">
        <v>147</v>
      </c>
    </row>
    <row r="45" spans="1:14" ht="15.75">
      <c r="A45" s="2" t="s">
        <v>104</v>
      </c>
      <c r="B45" t="s">
        <v>15</v>
      </c>
      <c r="C45" s="3">
        <v>1</v>
      </c>
      <c r="D45" t="s">
        <v>16</v>
      </c>
      <c r="E45" t="s">
        <v>103</v>
      </c>
      <c r="F45" s="5">
        <v>2</v>
      </c>
      <c r="I45" s="2" t="s">
        <v>207</v>
      </c>
      <c r="J45" t="s">
        <v>15</v>
      </c>
      <c r="K45" s="3">
        <v>128</v>
      </c>
      <c r="L45" t="s">
        <v>13</v>
      </c>
      <c r="M45" t="s">
        <v>98</v>
      </c>
      <c r="N45" s="5" t="s">
        <v>195</v>
      </c>
    </row>
    <row r="46" spans="1:14" ht="15.75">
      <c r="A46" s="2" t="s">
        <v>105</v>
      </c>
      <c r="B46" t="s">
        <v>15</v>
      </c>
      <c r="C46" s="3">
        <v>1</v>
      </c>
      <c r="D46" t="s">
        <v>16</v>
      </c>
      <c r="E46" t="s">
        <v>103</v>
      </c>
      <c r="F46" s="5">
        <v>14</v>
      </c>
    </row>
    <row r="47" spans="1:14" ht="15.75">
      <c r="A47" s="2" t="s">
        <v>88</v>
      </c>
      <c r="B47" t="s">
        <v>12</v>
      </c>
      <c r="C47" s="3">
        <v>8</v>
      </c>
      <c r="D47" t="s">
        <v>13</v>
      </c>
      <c r="E47" t="s">
        <v>129</v>
      </c>
      <c r="F47" s="5" t="s">
        <v>132</v>
      </c>
      <c r="I47" t="s">
        <v>2</v>
      </c>
      <c r="K47">
        <v>1</v>
      </c>
      <c r="L47" t="s">
        <v>2</v>
      </c>
      <c r="M47" t="s">
        <v>103</v>
      </c>
      <c r="N47" s="5"/>
    </row>
    <row r="48" spans="1:14" ht="15.75">
      <c r="A48" s="2" t="s">
        <v>87</v>
      </c>
      <c r="B48" t="s">
        <v>15</v>
      </c>
      <c r="C48" s="3">
        <v>128</v>
      </c>
      <c r="D48" t="s">
        <v>13</v>
      </c>
      <c r="E48" t="s">
        <v>129</v>
      </c>
      <c r="F48" s="5" t="s">
        <v>154</v>
      </c>
      <c r="I48" s="2" t="s">
        <v>87</v>
      </c>
      <c r="J48" t="s">
        <v>15</v>
      </c>
      <c r="K48">
        <v>128</v>
      </c>
      <c r="L48" t="s">
        <v>13</v>
      </c>
      <c r="M48" t="s">
        <v>103</v>
      </c>
      <c r="N48" s="5" t="s">
        <v>131</v>
      </c>
    </row>
    <row r="49" spans="1:14" ht="15.75">
      <c r="A49" s="2" t="s">
        <v>17</v>
      </c>
      <c r="B49" t="s">
        <v>15</v>
      </c>
      <c r="C49" s="3">
        <v>128</v>
      </c>
      <c r="D49" t="s">
        <v>16</v>
      </c>
      <c r="E49" t="s">
        <v>129</v>
      </c>
      <c r="F49" s="5" t="s">
        <v>133</v>
      </c>
      <c r="I49" s="2" t="s">
        <v>208</v>
      </c>
      <c r="J49" t="s">
        <v>15</v>
      </c>
      <c r="K49">
        <v>128</v>
      </c>
      <c r="L49" t="s">
        <v>13</v>
      </c>
      <c r="M49" t="s">
        <v>103</v>
      </c>
      <c r="N49" s="5">
        <v>1</v>
      </c>
    </row>
    <row r="50" spans="1:14" ht="15.75">
      <c r="A50" s="2" t="s">
        <v>14</v>
      </c>
      <c r="B50" t="s">
        <v>15</v>
      </c>
      <c r="C50" s="3">
        <v>128</v>
      </c>
      <c r="D50" t="s">
        <v>16</v>
      </c>
      <c r="E50" t="s">
        <v>103</v>
      </c>
      <c r="F50" s="5">
        <v>27</v>
      </c>
      <c r="I50" s="2" t="s">
        <v>107</v>
      </c>
      <c r="J50" t="s">
        <v>12</v>
      </c>
      <c r="K50">
        <v>8</v>
      </c>
      <c r="L50" t="s">
        <v>13</v>
      </c>
      <c r="M50" t="s">
        <v>103</v>
      </c>
      <c r="N50" s="5">
        <v>6</v>
      </c>
    </row>
    <row r="51" spans="1:14" ht="15.75">
      <c r="A51" s="2" t="s">
        <v>76</v>
      </c>
      <c r="B51" t="s">
        <v>18</v>
      </c>
      <c r="C51" s="3">
        <v>1</v>
      </c>
      <c r="D51" t="s">
        <v>5</v>
      </c>
      <c r="E51" t="s">
        <v>103</v>
      </c>
      <c r="F51" s="5">
        <v>5</v>
      </c>
      <c r="I51" s="2" t="s">
        <v>19</v>
      </c>
      <c r="J51" t="s">
        <v>15</v>
      </c>
      <c r="K51">
        <v>16</v>
      </c>
      <c r="L51" t="s">
        <v>5</v>
      </c>
      <c r="M51" t="s">
        <v>103</v>
      </c>
      <c r="N51" s="5">
        <v>14</v>
      </c>
    </row>
    <row r="52" spans="1:14" ht="15.75">
      <c r="A52" s="2" t="s">
        <v>75</v>
      </c>
      <c r="B52" t="s">
        <v>10</v>
      </c>
      <c r="C52" s="3">
        <v>4</v>
      </c>
      <c r="D52" t="s">
        <v>13</v>
      </c>
      <c r="E52" t="s">
        <v>103</v>
      </c>
      <c r="F52" s="5">
        <v>5</v>
      </c>
      <c r="I52" s="2" t="s">
        <v>223</v>
      </c>
      <c r="J52" t="s">
        <v>10</v>
      </c>
      <c r="K52">
        <v>4</v>
      </c>
      <c r="L52" t="s">
        <v>13</v>
      </c>
      <c r="M52" t="s">
        <v>103</v>
      </c>
      <c r="N52" s="5" t="s">
        <v>227</v>
      </c>
    </row>
    <row r="53" spans="1:14" ht="15.75">
      <c r="A53" s="2" t="s">
        <v>106</v>
      </c>
      <c r="B53" t="s">
        <v>12</v>
      </c>
      <c r="C53" s="3">
        <v>8</v>
      </c>
      <c r="D53" t="s">
        <v>13</v>
      </c>
      <c r="E53" t="s">
        <v>103</v>
      </c>
      <c r="F53" s="5">
        <v>4</v>
      </c>
      <c r="I53" s="2" t="s">
        <v>209</v>
      </c>
      <c r="J53" t="s">
        <v>15</v>
      </c>
      <c r="K53">
        <v>16</v>
      </c>
      <c r="L53" t="s">
        <v>5</v>
      </c>
      <c r="M53" t="s">
        <v>103</v>
      </c>
      <c r="N53" s="5">
        <v>2</v>
      </c>
    </row>
    <row r="54" spans="1:14" ht="15.75">
      <c r="A54" s="2" t="s">
        <v>107</v>
      </c>
      <c r="B54" t="s">
        <v>12</v>
      </c>
      <c r="C54" s="3">
        <v>8</v>
      </c>
      <c r="D54" t="s">
        <v>13</v>
      </c>
      <c r="E54" t="s">
        <v>103</v>
      </c>
      <c r="F54" s="5">
        <v>6</v>
      </c>
      <c r="I54" s="2" t="s">
        <v>210</v>
      </c>
      <c r="J54" t="s">
        <v>15</v>
      </c>
      <c r="K54">
        <v>128</v>
      </c>
      <c r="L54" t="s">
        <v>13</v>
      </c>
      <c r="M54" t="s">
        <v>103</v>
      </c>
      <c r="N54" s="5">
        <v>14</v>
      </c>
    </row>
    <row r="55" spans="1:14" ht="15.75">
      <c r="A55" s="2" t="s">
        <v>108</v>
      </c>
      <c r="B55" t="s">
        <v>15</v>
      </c>
      <c r="C55" s="3">
        <v>1</v>
      </c>
      <c r="D55" t="s">
        <v>16</v>
      </c>
      <c r="E55" t="s">
        <v>103</v>
      </c>
      <c r="F55" s="5">
        <v>2</v>
      </c>
      <c r="I55" s="2" t="s">
        <v>224</v>
      </c>
      <c r="J55" t="s">
        <v>15</v>
      </c>
      <c r="K55">
        <v>128</v>
      </c>
      <c r="L55" t="s">
        <v>13</v>
      </c>
      <c r="M55" t="s">
        <v>103</v>
      </c>
      <c r="N55" s="5" t="s">
        <v>163</v>
      </c>
    </row>
    <row r="56" spans="1:14" ht="15.75">
      <c r="A56" s="2" t="s">
        <v>109</v>
      </c>
      <c r="B56" t="s">
        <v>12</v>
      </c>
      <c r="C56" s="3">
        <v>8</v>
      </c>
      <c r="D56" t="s">
        <v>13</v>
      </c>
      <c r="E56" t="s">
        <v>103</v>
      </c>
      <c r="F56" s="5">
        <v>6</v>
      </c>
      <c r="I56" s="2" t="s">
        <v>174</v>
      </c>
      <c r="J56" t="s">
        <v>15</v>
      </c>
      <c r="K56" s="3">
        <v>16</v>
      </c>
      <c r="L56" t="s">
        <v>5</v>
      </c>
      <c r="M56" t="s">
        <v>103</v>
      </c>
      <c r="N56" s="5">
        <v>2</v>
      </c>
    </row>
    <row r="57" spans="1:14" ht="15.75">
      <c r="A57" s="2" t="s">
        <v>19</v>
      </c>
      <c r="B57" t="s">
        <v>15</v>
      </c>
      <c r="C57" s="3">
        <v>128</v>
      </c>
      <c r="D57" t="s">
        <v>20</v>
      </c>
      <c r="E57" t="s">
        <v>103</v>
      </c>
      <c r="F57" s="5">
        <v>14</v>
      </c>
      <c r="I57" s="2" t="s">
        <v>211</v>
      </c>
      <c r="J57" t="s">
        <v>12</v>
      </c>
      <c r="K57">
        <v>8</v>
      </c>
      <c r="L57" t="s">
        <v>13</v>
      </c>
      <c r="M57" t="s">
        <v>103</v>
      </c>
      <c r="N57" s="5">
        <v>14</v>
      </c>
    </row>
    <row r="58" spans="1:14" ht="15.75">
      <c r="A58" s="2" t="s">
        <v>79</v>
      </c>
      <c r="B58" t="s">
        <v>15</v>
      </c>
      <c r="C58" s="3">
        <v>128</v>
      </c>
      <c r="D58" t="s">
        <v>13</v>
      </c>
      <c r="E58" t="s">
        <v>103</v>
      </c>
      <c r="F58" s="5">
        <v>27</v>
      </c>
      <c r="I58" s="2" t="s">
        <v>196</v>
      </c>
      <c r="J58" t="s">
        <v>12</v>
      </c>
      <c r="K58">
        <v>8</v>
      </c>
      <c r="L58" t="s">
        <v>13</v>
      </c>
      <c r="M58" t="s">
        <v>103</v>
      </c>
      <c r="N58" s="5" t="s">
        <v>197</v>
      </c>
    </row>
    <row r="59" spans="1:14" ht="15.75">
      <c r="A59" s="2" t="s">
        <v>124</v>
      </c>
      <c r="B59" t="s">
        <v>12</v>
      </c>
      <c r="C59" s="3">
        <v>8</v>
      </c>
      <c r="D59" t="s">
        <v>13</v>
      </c>
      <c r="E59" t="s">
        <v>129</v>
      </c>
      <c r="F59" s="5" t="s">
        <v>138</v>
      </c>
      <c r="I59" s="2" t="s">
        <v>212</v>
      </c>
      <c r="J59" t="s">
        <v>15</v>
      </c>
      <c r="K59">
        <v>128</v>
      </c>
      <c r="L59" t="s">
        <v>13</v>
      </c>
      <c r="M59" t="s">
        <v>103</v>
      </c>
      <c r="N59" s="5">
        <v>1</v>
      </c>
    </row>
    <row r="60" spans="1:14" ht="15.75">
      <c r="A60" s="2" t="s">
        <v>115</v>
      </c>
      <c r="B60" t="s">
        <v>15</v>
      </c>
      <c r="C60" s="3">
        <v>128</v>
      </c>
      <c r="D60" t="s">
        <v>13</v>
      </c>
      <c r="E60" t="s">
        <v>129</v>
      </c>
      <c r="F60" s="5" t="s">
        <v>134</v>
      </c>
      <c r="I60" s="2" t="s">
        <v>213</v>
      </c>
      <c r="J60" t="s">
        <v>12</v>
      </c>
      <c r="K60">
        <v>8</v>
      </c>
      <c r="L60" t="s">
        <v>13</v>
      </c>
      <c r="M60" t="s">
        <v>103</v>
      </c>
      <c r="N60" s="5">
        <v>1</v>
      </c>
    </row>
    <row r="61" spans="1:14" ht="15.75">
      <c r="A61" s="2" t="s">
        <v>21</v>
      </c>
      <c r="B61" t="s">
        <v>15</v>
      </c>
      <c r="C61" s="3">
        <v>1</v>
      </c>
      <c r="D61" t="s">
        <v>16</v>
      </c>
      <c r="E61" t="s">
        <v>129</v>
      </c>
      <c r="F61" s="5" t="s">
        <v>135</v>
      </c>
      <c r="I61" s="2" t="s">
        <v>130</v>
      </c>
      <c r="J61" t="s">
        <v>15</v>
      </c>
      <c r="K61" s="3">
        <v>128</v>
      </c>
      <c r="L61" t="s">
        <v>13</v>
      </c>
      <c r="M61" t="s">
        <v>103</v>
      </c>
      <c r="N61" s="5">
        <v>9</v>
      </c>
    </row>
    <row r="62" spans="1:14" ht="15.75">
      <c r="A62" s="2" t="s">
        <v>110</v>
      </c>
      <c r="B62" t="s">
        <v>15</v>
      </c>
      <c r="C62" s="3">
        <v>128</v>
      </c>
      <c r="D62" t="s">
        <v>13</v>
      </c>
      <c r="E62" t="s">
        <v>103</v>
      </c>
      <c r="F62" s="5">
        <v>4</v>
      </c>
      <c r="I62" s="2" t="s">
        <v>214</v>
      </c>
      <c r="J62" t="s">
        <v>15</v>
      </c>
      <c r="K62" s="3">
        <v>16</v>
      </c>
      <c r="L62" t="s">
        <v>5</v>
      </c>
      <c r="M62" t="s">
        <v>103</v>
      </c>
      <c r="N62" s="5">
        <v>2</v>
      </c>
    </row>
    <row r="63" spans="1:14" ht="15.75">
      <c r="A63" s="2" t="s">
        <v>116</v>
      </c>
      <c r="B63" t="s">
        <v>15</v>
      </c>
      <c r="C63" s="3">
        <v>128</v>
      </c>
      <c r="D63" t="s">
        <v>13</v>
      </c>
      <c r="E63" t="s">
        <v>129</v>
      </c>
      <c r="F63" s="5" t="s">
        <v>136</v>
      </c>
      <c r="I63" s="2" t="s">
        <v>222</v>
      </c>
      <c r="J63" t="s">
        <v>15</v>
      </c>
      <c r="K63">
        <v>128</v>
      </c>
      <c r="L63" t="s">
        <v>13</v>
      </c>
      <c r="M63" t="s">
        <v>103</v>
      </c>
      <c r="N63" s="5" t="s">
        <v>226</v>
      </c>
    </row>
    <row r="64" spans="1:14" ht="15.75">
      <c r="A64" s="2" t="s">
        <v>162</v>
      </c>
      <c r="B64" t="s">
        <v>12</v>
      </c>
      <c r="C64" s="3">
        <v>8</v>
      </c>
      <c r="D64" t="s">
        <v>13</v>
      </c>
      <c r="E64" t="s">
        <v>129</v>
      </c>
      <c r="F64" s="5" t="s">
        <v>164</v>
      </c>
      <c r="I64" s="2" t="s">
        <v>215</v>
      </c>
      <c r="J64" t="s">
        <v>15</v>
      </c>
      <c r="K64">
        <v>128</v>
      </c>
      <c r="L64" t="s">
        <v>13</v>
      </c>
      <c r="M64" t="s">
        <v>103</v>
      </c>
      <c r="N64" s="5" t="s">
        <v>200</v>
      </c>
    </row>
    <row r="65" spans="1:14" ht="15.75">
      <c r="A65" s="2" t="s">
        <v>161</v>
      </c>
      <c r="B65" t="s">
        <v>12</v>
      </c>
      <c r="C65" s="3">
        <v>8</v>
      </c>
      <c r="D65" t="s">
        <v>13</v>
      </c>
      <c r="E65" t="s">
        <v>103</v>
      </c>
      <c r="F65" s="5" t="s">
        <v>163</v>
      </c>
      <c r="I65" s="2" t="s">
        <v>216</v>
      </c>
      <c r="J65" t="s">
        <v>15</v>
      </c>
      <c r="K65">
        <v>128</v>
      </c>
      <c r="L65" t="s">
        <v>13</v>
      </c>
      <c r="M65" t="s">
        <v>103</v>
      </c>
      <c r="N65" s="5">
        <v>14</v>
      </c>
    </row>
    <row r="66" spans="1:14" ht="15.75">
      <c r="A66" s="2" t="s">
        <v>125</v>
      </c>
      <c r="B66" t="s">
        <v>10</v>
      </c>
      <c r="C66" s="3">
        <v>4</v>
      </c>
      <c r="D66" t="s">
        <v>13</v>
      </c>
      <c r="E66" t="s">
        <v>129</v>
      </c>
      <c r="F66" s="5" t="s">
        <v>139</v>
      </c>
      <c r="I66" s="2" t="s">
        <v>217</v>
      </c>
      <c r="J66" t="s">
        <v>15</v>
      </c>
      <c r="K66">
        <v>128</v>
      </c>
      <c r="L66" t="s">
        <v>13</v>
      </c>
      <c r="M66" t="s">
        <v>103</v>
      </c>
      <c r="N66" s="5">
        <v>1</v>
      </c>
    </row>
    <row r="67" spans="1:14" ht="15.75">
      <c r="A67" s="2" t="s">
        <v>130</v>
      </c>
      <c r="B67" t="s">
        <v>15</v>
      </c>
      <c r="C67" s="3">
        <v>128</v>
      </c>
      <c r="D67" t="s">
        <v>13</v>
      </c>
      <c r="E67" t="s">
        <v>103</v>
      </c>
      <c r="F67" s="5">
        <v>9</v>
      </c>
      <c r="I67" s="2" t="s">
        <v>198</v>
      </c>
      <c r="J67" t="s">
        <v>12</v>
      </c>
      <c r="K67" s="3">
        <v>8</v>
      </c>
      <c r="L67" t="s">
        <v>13</v>
      </c>
      <c r="M67" t="s">
        <v>103</v>
      </c>
      <c r="N67" s="5" t="s">
        <v>131</v>
      </c>
    </row>
    <row r="68" spans="1:14" ht="15.75">
      <c r="A68" s="2" t="s">
        <v>23</v>
      </c>
      <c r="B68" t="s">
        <v>12</v>
      </c>
      <c r="C68" s="3">
        <v>8</v>
      </c>
      <c r="D68" t="s">
        <v>13</v>
      </c>
      <c r="E68" t="s">
        <v>129</v>
      </c>
      <c r="F68" s="5" t="s">
        <v>140</v>
      </c>
      <c r="I68" s="2" t="s">
        <v>218</v>
      </c>
      <c r="J68" t="s">
        <v>15</v>
      </c>
      <c r="K68">
        <v>128</v>
      </c>
      <c r="L68" t="s">
        <v>13</v>
      </c>
      <c r="M68" t="s">
        <v>103</v>
      </c>
      <c r="N68" s="5">
        <v>2</v>
      </c>
    </row>
    <row r="69" spans="1:14" ht="15.75">
      <c r="A69" s="2" t="s">
        <v>95</v>
      </c>
      <c r="B69" t="s">
        <v>15</v>
      </c>
      <c r="C69" s="3">
        <v>128</v>
      </c>
      <c r="D69" t="s">
        <v>13</v>
      </c>
      <c r="E69" t="s">
        <v>129</v>
      </c>
      <c r="F69" s="5" t="s">
        <v>137</v>
      </c>
      <c r="I69" s="2" t="s">
        <v>219</v>
      </c>
      <c r="J69" t="s">
        <v>15</v>
      </c>
      <c r="K69">
        <v>128</v>
      </c>
      <c r="L69" t="s">
        <v>13</v>
      </c>
      <c r="M69" t="s">
        <v>103</v>
      </c>
      <c r="N69" s="5">
        <v>2</v>
      </c>
    </row>
    <row r="70" spans="1:14" ht="15.75">
      <c r="A70" s="2" t="s">
        <v>111</v>
      </c>
      <c r="B70" t="s">
        <v>15</v>
      </c>
      <c r="C70" s="3">
        <v>1</v>
      </c>
      <c r="D70" t="s">
        <v>16</v>
      </c>
      <c r="E70" t="s">
        <v>103</v>
      </c>
      <c r="F70" s="5">
        <v>27</v>
      </c>
      <c r="I70" s="2" t="s">
        <v>62</v>
      </c>
      <c r="J70" t="s">
        <v>12</v>
      </c>
      <c r="K70" s="3">
        <v>8</v>
      </c>
      <c r="L70" t="s">
        <v>13</v>
      </c>
      <c r="M70" t="s">
        <v>103</v>
      </c>
      <c r="N70" s="5">
        <v>14</v>
      </c>
    </row>
    <row r="71" spans="1:14" ht="15.75">
      <c r="A71" s="2" t="s">
        <v>25</v>
      </c>
      <c r="B71" t="s">
        <v>15</v>
      </c>
      <c r="C71" s="3">
        <v>128</v>
      </c>
      <c r="D71" t="s">
        <v>13</v>
      </c>
      <c r="E71" t="s">
        <v>103</v>
      </c>
      <c r="F71" s="5">
        <v>10</v>
      </c>
      <c r="I71" s="2" t="s">
        <v>113</v>
      </c>
      <c r="J71" t="s">
        <v>15</v>
      </c>
      <c r="K71">
        <v>128</v>
      </c>
      <c r="L71" t="s">
        <v>13</v>
      </c>
      <c r="M71" t="s">
        <v>103</v>
      </c>
      <c r="N71" s="5">
        <v>14</v>
      </c>
    </row>
    <row r="72" spans="1:14" ht="15.75">
      <c r="A72" s="2" t="s">
        <v>112</v>
      </c>
      <c r="B72" t="s">
        <v>15</v>
      </c>
      <c r="C72" s="3">
        <v>16</v>
      </c>
      <c r="D72" t="s">
        <v>5</v>
      </c>
      <c r="E72" t="s">
        <v>103</v>
      </c>
      <c r="F72" s="5">
        <v>2</v>
      </c>
      <c r="I72" s="2" t="s">
        <v>220</v>
      </c>
      <c r="J72" t="s">
        <v>15</v>
      </c>
      <c r="K72">
        <v>128</v>
      </c>
      <c r="L72" t="s">
        <v>13</v>
      </c>
      <c r="M72" t="s">
        <v>103</v>
      </c>
      <c r="N72" s="5">
        <v>1</v>
      </c>
    </row>
    <row r="73" spans="1:14" ht="15.75">
      <c r="A73" s="2" t="s">
        <v>117</v>
      </c>
      <c r="B73" t="s">
        <v>15</v>
      </c>
      <c r="C73" s="3">
        <v>128</v>
      </c>
      <c r="D73" t="s">
        <v>13</v>
      </c>
      <c r="E73" t="s">
        <v>129</v>
      </c>
      <c r="F73" s="5" t="s">
        <v>135</v>
      </c>
      <c r="I73" s="2" t="s">
        <v>126</v>
      </c>
      <c r="J73" t="s">
        <v>12</v>
      </c>
      <c r="K73">
        <v>8</v>
      </c>
      <c r="L73" t="s">
        <v>13</v>
      </c>
      <c r="M73" t="s">
        <v>103</v>
      </c>
      <c r="N73" s="5" t="s">
        <v>142</v>
      </c>
    </row>
    <row r="74" spans="1:14" ht="15.75">
      <c r="A74" s="2" t="s">
        <v>118</v>
      </c>
      <c r="B74" t="s">
        <v>15</v>
      </c>
      <c r="C74" s="3">
        <v>128</v>
      </c>
      <c r="D74" t="s">
        <v>13</v>
      </c>
      <c r="E74" t="s">
        <v>129</v>
      </c>
      <c r="F74" s="5" t="s">
        <v>141</v>
      </c>
      <c r="I74" s="2" t="s">
        <v>202</v>
      </c>
      <c r="J74" t="s">
        <v>15</v>
      </c>
      <c r="K74" s="3">
        <v>16</v>
      </c>
      <c r="L74" t="s">
        <v>5</v>
      </c>
      <c r="M74" t="s">
        <v>103</v>
      </c>
      <c r="N74" s="5" t="s">
        <v>141</v>
      </c>
    </row>
    <row r="75" spans="1:14" ht="15.75">
      <c r="A75" s="2" t="s">
        <v>113</v>
      </c>
      <c r="B75" t="s">
        <v>15</v>
      </c>
      <c r="C75" s="3">
        <v>128</v>
      </c>
      <c r="D75" t="s">
        <v>13</v>
      </c>
      <c r="E75" t="s">
        <v>103</v>
      </c>
      <c r="F75" s="5">
        <v>14</v>
      </c>
      <c r="I75" s="2" t="s">
        <v>221</v>
      </c>
      <c r="J75" t="s">
        <v>12</v>
      </c>
      <c r="K75" s="3">
        <v>8</v>
      </c>
      <c r="L75" t="s">
        <v>13</v>
      </c>
      <c r="M75" t="s">
        <v>103</v>
      </c>
      <c r="N75" s="5">
        <v>14</v>
      </c>
    </row>
    <row r="76" spans="1:14" ht="15.75">
      <c r="A76" s="2" t="s">
        <v>119</v>
      </c>
      <c r="B76" t="s">
        <v>15</v>
      </c>
      <c r="C76" s="3">
        <v>128</v>
      </c>
      <c r="D76" t="s">
        <v>13</v>
      </c>
      <c r="E76" t="s">
        <v>129</v>
      </c>
      <c r="F76" s="5" t="s">
        <v>135</v>
      </c>
      <c r="I76" s="2" t="s">
        <v>206</v>
      </c>
      <c r="J76" t="s">
        <v>15</v>
      </c>
      <c r="K76">
        <v>128</v>
      </c>
      <c r="L76" t="s">
        <v>13</v>
      </c>
      <c r="M76" t="s">
        <v>103</v>
      </c>
      <c r="N76" s="5" t="s">
        <v>131</v>
      </c>
    </row>
    <row r="77" spans="1:14" ht="15.75">
      <c r="A77" s="2" t="s">
        <v>126</v>
      </c>
      <c r="B77" t="s">
        <v>12</v>
      </c>
      <c r="C77" s="3">
        <v>8</v>
      </c>
      <c r="D77" t="s">
        <v>13</v>
      </c>
      <c r="E77" t="s">
        <v>129</v>
      </c>
      <c r="F77" s="5" t="s">
        <v>142</v>
      </c>
      <c r="I77" s="2" t="s">
        <v>225</v>
      </c>
      <c r="J77" t="s">
        <v>15</v>
      </c>
      <c r="K77">
        <v>128</v>
      </c>
      <c r="L77" t="s">
        <v>13</v>
      </c>
      <c r="M77" t="s">
        <v>103</v>
      </c>
      <c r="N77" s="5" t="s">
        <v>163</v>
      </c>
    </row>
    <row r="78" spans="1:14" ht="15.75">
      <c r="A78" s="2" t="s">
        <v>120</v>
      </c>
      <c r="B78" t="s">
        <v>15</v>
      </c>
      <c r="C78" s="3">
        <v>128</v>
      </c>
      <c r="D78" t="s">
        <v>13</v>
      </c>
      <c r="E78" t="s">
        <v>129</v>
      </c>
      <c r="F78" s="5" t="s">
        <v>143</v>
      </c>
    </row>
    <row r="79" spans="1:14" ht="15.75">
      <c r="A79" s="2" t="s">
        <v>121</v>
      </c>
      <c r="B79" t="s">
        <v>15</v>
      </c>
      <c r="C79" s="3">
        <v>1</v>
      </c>
      <c r="D79" t="s">
        <v>16</v>
      </c>
      <c r="E79" t="s">
        <v>129</v>
      </c>
      <c r="F79" s="5" t="s">
        <v>144</v>
      </c>
    </row>
    <row r="80" spans="1:14" ht="15.75">
      <c r="A80" s="2" t="s">
        <v>122</v>
      </c>
      <c r="B80" t="s">
        <v>15</v>
      </c>
      <c r="C80" s="3">
        <v>128</v>
      </c>
      <c r="D80" t="s">
        <v>13</v>
      </c>
      <c r="E80" t="s">
        <v>129</v>
      </c>
      <c r="F80" s="5" t="s">
        <v>141</v>
      </c>
    </row>
    <row r="81" spans="1:20" ht="15.75">
      <c r="A81" s="2" t="s">
        <v>114</v>
      </c>
      <c r="B81" t="s">
        <v>15</v>
      </c>
      <c r="C81" s="3">
        <v>128</v>
      </c>
      <c r="D81" t="s">
        <v>13</v>
      </c>
      <c r="E81" t="s">
        <v>103</v>
      </c>
      <c r="F81" s="5">
        <v>4</v>
      </c>
    </row>
    <row r="82" spans="1:20" ht="15.75">
      <c r="A82" s="2" t="s">
        <v>123</v>
      </c>
      <c r="B82" t="s">
        <v>15</v>
      </c>
      <c r="C82" s="3">
        <v>128</v>
      </c>
      <c r="D82" t="s">
        <v>13</v>
      </c>
      <c r="E82" t="s">
        <v>129</v>
      </c>
      <c r="F82" s="5" t="s">
        <v>137</v>
      </c>
    </row>
    <row r="83" spans="1:20" ht="15.75">
      <c r="A83" s="2"/>
      <c r="C83" s="3"/>
    </row>
    <row r="84" spans="1:20" ht="21">
      <c r="A84" s="477" t="s">
        <v>64</v>
      </c>
      <c r="B84" s="477"/>
      <c r="C84" s="477"/>
      <c r="D84" s="477"/>
    </row>
    <row r="85" spans="1:20">
      <c r="A85" t="s">
        <v>2</v>
      </c>
      <c r="C85">
        <v>1</v>
      </c>
      <c r="D85" t="s">
        <v>2</v>
      </c>
    </row>
    <row r="86" spans="1:20" ht="15.75">
      <c r="A86" s="2" t="s">
        <v>33</v>
      </c>
      <c r="B86" t="s">
        <v>18</v>
      </c>
      <c r="C86" s="3">
        <v>1</v>
      </c>
      <c r="D86" t="s">
        <v>5</v>
      </c>
    </row>
    <row r="87" spans="1:20" ht="15.75">
      <c r="A87" s="2" t="s">
        <v>65</v>
      </c>
      <c r="B87" t="s">
        <v>12</v>
      </c>
      <c r="C87" s="3">
        <v>8</v>
      </c>
      <c r="D87" t="s">
        <v>13</v>
      </c>
    </row>
    <row r="88" spans="1:20" ht="15.75">
      <c r="A88" s="2" t="s">
        <v>66</v>
      </c>
      <c r="B88" t="s">
        <v>12</v>
      </c>
      <c r="C88" s="3">
        <v>8</v>
      </c>
      <c r="D88" t="s">
        <v>13</v>
      </c>
    </row>
    <row r="89" spans="1:20" ht="15.75">
      <c r="A89" s="2" t="s">
        <v>68</v>
      </c>
      <c r="B89" t="s">
        <v>15</v>
      </c>
      <c r="C89" s="3">
        <v>1</v>
      </c>
      <c r="D89" t="s">
        <v>13</v>
      </c>
    </row>
    <row r="90" spans="1:20" ht="15.75">
      <c r="A90" s="2" t="s">
        <v>69</v>
      </c>
      <c r="B90" t="s">
        <v>15</v>
      </c>
      <c r="C90" s="3">
        <v>128</v>
      </c>
      <c r="D90" t="s">
        <v>13</v>
      </c>
    </row>
    <row r="91" spans="1:20" ht="15.75">
      <c r="A91" s="2" t="s">
        <v>67</v>
      </c>
      <c r="B91" t="s">
        <v>10</v>
      </c>
      <c r="C91" s="3">
        <v>4</v>
      </c>
      <c r="D91" t="s">
        <v>13</v>
      </c>
    </row>
    <row r="92" spans="1:20" ht="15.75">
      <c r="A92" s="2"/>
      <c r="C92" s="3"/>
    </row>
    <row r="94" spans="1:20" ht="21">
      <c r="A94" s="477" t="s">
        <v>283</v>
      </c>
      <c r="B94" s="477"/>
      <c r="C94" s="477"/>
      <c r="D94" s="477"/>
      <c r="I94" s="477" t="s">
        <v>282</v>
      </c>
      <c r="J94" s="477"/>
      <c r="K94" s="477"/>
      <c r="L94" s="477"/>
      <c r="Q94" s="477" t="s">
        <v>281</v>
      </c>
      <c r="R94" s="477"/>
      <c r="S94" s="477"/>
      <c r="T94" s="477"/>
    </row>
    <row r="95" spans="1:20" ht="15.75">
      <c r="A95" s="2" t="s">
        <v>2</v>
      </c>
      <c r="C95" s="3">
        <v>1</v>
      </c>
      <c r="D95" t="s">
        <v>2</v>
      </c>
      <c r="I95" s="2" t="s">
        <v>2</v>
      </c>
      <c r="K95" s="3">
        <v>1</v>
      </c>
      <c r="L95" t="s">
        <v>2</v>
      </c>
      <c r="Q95" s="2" t="s">
        <v>2</v>
      </c>
      <c r="S95" s="3">
        <v>1</v>
      </c>
      <c r="T95" t="s">
        <v>2</v>
      </c>
    </row>
    <row r="96" spans="1:20">
      <c r="A96" t="s">
        <v>294</v>
      </c>
      <c r="B96" t="s">
        <v>15</v>
      </c>
      <c r="C96" s="3">
        <v>128</v>
      </c>
      <c r="D96" t="s">
        <v>4</v>
      </c>
      <c r="E96" s="1"/>
      <c r="I96" t="s">
        <v>274</v>
      </c>
      <c r="J96" t="s">
        <v>15</v>
      </c>
      <c r="K96" s="3">
        <v>128</v>
      </c>
      <c r="L96" t="s">
        <v>4</v>
      </c>
      <c r="Q96" t="s">
        <v>274</v>
      </c>
      <c r="R96" t="s">
        <v>15</v>
      </c>
      <c r="S96" s="3">
        <v>128</v>
      </c>
      <c r="T96" t="s">
        <v>4</v>
      </c>
    </row>
    <row r="97" spans="1:20">
      <c r="A97" t="s">
        <v>286</v>
      </c>
      <c r="B97" t="s">
        <v>15</v>
      </c>
      <c r="C97" s="3">
        <v>128</v>
      </c>
      <c r="D97" t="s">
        <v>4</v>
      </c>
      <c r="E97" s="1"/>
      <c r="I97" t="s">
        <v>275</v>
      </c>
      <c r="J97" t="s">
        <v>15</v>
      </c>
      <c r="K97" s="3">
        <v>128</v>
      </c>
      <c r="L97" t="s">
        <v>4</v>
      </c>
      <c r="Q97" t="s">
        <v>275</v>
      </c>
      <c r="R97" t="s">
        <v>15</v>
      </c>
      <c r="S97" s="3">
        <v>128</v>
      </c>
      <c r="T97" t="s">
        <v>4</v>
      </c>
    </row>
    <row r="98" spans="1:20">
      <c r="A98" t="s">
        <v>289</v>
      </c>
      <c r="B98" t="s">
        <v>15</v>
      </c>
      <c r="C98" s="3">
        <v>128</v>
      </c>
      <c r="D98" t="s">
        <v>4</v>
      </c>
      <c r="E98" s="1"/>
      <c r="I98" t="s">
        <v>266</v>
      </c>
      <c r="J98" t="s">
        <v>15</v>
      </c>
      <c r="K98" s="3">
        <v>128</v>
      </c>
      <c r="L98" t="s">
        <v>4</v>
      </c>
      <c r="Q98" t="s">
        <v>266</v>
      </c>
      <c r="R98" t="s">
        <v>15</v>
      </c>
      <c r="S98" s="3">
        <v>128</v>
      </c>
      <c r="T98" t="s">
        <v>4</v>
      </c>
    </row>
    <row r="99" spans="1:20">
      <c r="A99" t="s">
        <v>287</v>
      </c>
      <c r="B99" t="s">
        <v>15</v>
      </c>
      <c r="C99" s="3">
        <v>128</v>
      </c>
      <c r="D99" t="s">
        <v>4</v>
      </c>
      <c r="E99" s="1"/>
      <c r="I99" t="s">
        <v>269</v>
      </c>
      <c r="J99" t="s">
        <v>15</v>
      </c>
      <c r="K99" s="3">
        <v>128</v>
      </c>
      <c r="L99" t="s">
        <v>4</v>
      </c>
      <c r="Q99" t="s">
        <v>269</v>
      </c>
      <c r="R99" t="s">
        <v>15</v>
      </c>
      <c r="S99" s="3">
        <v>128</v>
      </c>
      <c r="T99" t="s">
        <v>4</v>
      </c>
    </row>
    <row r="100" spans="1:20">
      <c r="A100" t="s">
        <v>270</v>
      </c>
      <c r="B100" t="s">
        <v>15</v>
      </c>
      <c r="C100" s="3">
        <v>128</v>
      </c>
      <c r="D100" t="s">
        <v>4</v>
      </c>
      <c r="E100" s="1"/>
      <c r="I100" t="s">
        <v>276</v>
      </c>
      <c r="J100" t="s">
        <v>15</v>
      </c>
      <c r="K100" s="3">
        <v>128</v>
      </c>
      <c r="L100" t="s">
        <v>4</v>
      </c>
      <c r="Q100" t="s">
        <v>276</v>
      </c>
      <c r="R100" t="s">
        <v>15</v>
      </c>
      <c r="S100" s="3">
        <v>128</v>
      </c>
      <c r="T100" t="s">
        <v>4</v>
      </c>
    </row>
    <row r="101" spans="1:20">
      <c r="A101" t="s">
        <v>290</v>
      </c>
      <c r="B101" t="s">
        <v>15</v>
      </c>
      <c r="C101" s="3">
        <v>128</v>
      </c>
      <c r="D101" t="s">
        <v>4</v>
      </c>
      <c r="E101" s="1"/>
      <c r="I101" t="s">
        <v>268</v>
      </c>
      <c r="J101" t="s">
        <v>15</v>
      </c>
      <c r="K101" s="3">
        <v>128</v>
      </c>
      <c r="L101" t="s">
        <v>4</v>
      </c>
      <c r="Q101" t="s">
        <v>268</v>
      </c>
      <c r="R101" t="s">
        <v>15</v>
      </c>
      <c r="S101" s="3">
        <v>128</v>
      </c>
      <c r="T101" t="s">
        <v>4</v>
      </c>
    </row>
    <row r="102" spans="1:20">
      <c r="A102" t="s">
        <v>285</v>
      </c>
      <c r="B102" t="s">
        <v>15</v>
      </c>
      <c r="C102" s="3">
        <v>128</v>
      </c>
      <c r="D102" t="s">
        <v>4</v>
      </c>
      <c r="E102" s="1"/>
      <c r="I102" t="s">
        <v>270</v>
      </c>
      <c r="J102" t="s">
        <v>15</v>
      </c>
      <c r="K102" s="3">
        <v>128</v>
      </c>
      <c r="L102" t="s">
        <v>4</v>
      </c>
      <c r="Q102" t="s">
        <v>270</v>
      </c>
      <c r="R102" t="s">
        <v>15</v>
      </c>
      <c r="S102" s="3">
        <v>128</v>
      </c>
      <c r="T102" t="s">
        <v>4</v>
      </c>
    </row>
    <row r="103" spans="1:20">
      <c r="A103" t="s">
        <v>292</v>
      </c>
      <c r="B103" t="s">
        <v>15</v>
      </c>
      <c r="C103" s="3">
        <v>128</v>
      </c>
      <c r="D103" t="s">
        <v>4</v>
      </c>
      <c r="E103" s="1"/>
      <c r="I103" t="s">
        <v>267</v>
      </c>
      <c r="J103" t="s">
        <v>15</v>
      </c>
      <c r="K103" s="3">
        <v>128</v>
      </c>
      <c r="L103" t="s">
        <v>4</v>
      </c>
      <c r="Q103" t="s">
        <v>267</v>
      </c>
      <c r="R103" t="s">
        <v>15</v>
      </c>
      <c r="S103" s="3">
        <v>128</v>
      </c>
      <c r="T103" t="s">
        <v>4</v>
      </c>
    </row>
    <row r="104" spans="1:20">
      <c r="A104" t="s">
        <v>291</v>
      </c>
      <c r="B104" t="s">
        <v>15</v>
      </c>
      <c r="C104" s="3">
        <v>128</v>
      </c>
      <c r="D104" t="s">
        <v>4</v>
      </c>
      <c r="E104" s="1"/>
      <c r="I104" t="s">
        <v>277</v>
      </c>
      <c r="J104" t="s">
        <v>15</v>
      </c>
      <c r="K104" s="3">
        <v>128</v>
      </c>
      <c r="L104" t="s">
        <v>4</v>
      </c>
      <c r="Q104" t="s">
        <v>277</v>
      </c>
      <c r="R104" t="s">
        <v>15</v>
      </c>
      <c r="S104" s="3">
        <v>128</v>
      </c>
      <c r="T104" t="s">
        <v>4</v>
      </c>
    </row>
    <row r="105" spans="1:20">
      <c r="A105" t="s">
        <v>271</v>
      </c>
      <c r="B105" t="s">
        <v>15</v>
      </c>
      <c r="C105" s="3">
        <v>128</v>
      </c>
      <c r="D105" t="s">
        <v>4</v>
      </c>
      <c r="E105" s="1"/>
      <c r="I105" t="s">
        <v>278</v>
      </c>
      <c r="J105" t="s">
        <v>15</v>
      </c>
      <c r="K105" s="3">
        <v>128</v>
      </c>
      <c r="L105" t="s">
        <v>4</v>
      </c>
      <c r="Q105" t="s">
        <v>278</v>
      </c>
      <c r="R105" t="s">
        <v>15</v>
      </c>
      <c r="S105" s="3">
        <v>128</v>
      </c>
      <c r="T105" t="s">
        <v>4</v>
      </c>
    </row>
    <row r="106" spans="1:20">
      <c r="A106" t="s">
        <v>284</v>
      </c>
      <c r="B106" t="s">
        <v>15</v>
      </c>
      <c r="C106" s="3">
        <v>128</v>
      </c>
      <c r="D106" t="s">
        <v>4</v>
      </c>
      <c r="E106" s="1"/>
      <c r="I106" t="s">
        <v>34</v>
      </c>
      <c r="J106" t="s">
        <v>15</v>
      </c>
      <c r="K106" s="3">
        <v>128</v>
      </c>
      <c r="L106" t="s">
        <v>4</v>
      </c>
      <c r="Q106" t="s">
        <v>34</v>
      </c>
      <c r="R106" t="s">
        <v>15</v>
      </c>
      <c r="S106" s="3">
        <v>128</v>
      </c>
      <c r="T106" t="s">
        <v>4</v>
      </c>
    </row>
    <row r="107" spans="1:20">
      <c r="A107" t="s">
        <v>279</v>
      </c>
      <c r="B107" t="s">
        <v>15</v>
      </c>
      <c r="C107" s="3">
        <v>128</v>
      </c>
      <c r="D107" t="s">
        <v>4</v>
      </c>
      <c r="E107" s="1"/>
      <c r="I107" t="s">
        <v>271</v>
      </c>
      <c r="J107" t="s">
        <v>15</v>
      </c>
      <c r="K107" s="3">
        <v>128</v>
      </c>
      <c r="L107" t="s">
        <v>4</v>
      </c>
      <c r="Q107" t="s">
        <v>271</v>
      </c>
      <c r="R107" t="s">
        <v>15</v>
      </c>
      <c r="S107" s="3">
        <v>128</v>
      </c>
      <c r="T107" t="s">
        <v>4</v>
      </c>
    </row>
    <row r="108" spans="1:20">
      <c r="A108" t="s">
        <v>293</v>
      </c>
      <c r="B108" t="s">
        <v>15</v>
      </c>
      <c r="C108" s="3">
        <v>128</v>
      </c>
      <c r="D108" t="s">
        <v>4</v>
      </c>
      <c r="E108" s="1"/>
      <c r="I108" t="s">
        <v>272</v>
      </c>
      <c r="J108" t="s">
        <v>15</v>
      </c>
      <c r="K108" s="3">
        <v>128</v>
      </c>
      <c r="L108" t="s">
        <v>4</v>
      </c>
      <c r="Q108" t="s">
        <v>272</v>
      </c>
      <c r="R108" t="s">
        <v>15</v>
      </c>
      <c r="S108" s="3">
        <v>128</v>
      </c>
      <c r="T108" t="s">
        <v>4</v>
      </c>
    </row>
    <row r="109" spans="1:20">
      <c r="A109" t="s">
        <v>273</v>
      </c>
      <c r="B109" t="s">
        <v>15</v>
      </c>
      <c r="C109" s="3">
        <v>128</v>
      </c>
      <c r="D109" t="s">
        <v>4</v>
      </c>
      <c r="E109" s="1"/>
      <c r="I109" t="s">
        <v>279</v>
      </c>
      <c r="J109" t="s">
        <v>15</v>
      </c>
      <c r="K109" s="3">
        <v>128</v>
      </c>
      <c r="L109" t="s">
        <v>4</v>
      </c>
      <c r="Q109" t="s">
        <v>279</v>
      </c>
      <c r="R109" t="s">
        <v>15</v>
      </c>
      <c r="S109" s="3">
        <v>128</v>
      </c>
      <c r="T109" t="s">
        <v>4</v>
      </c>
    </row>
    <row r="110" spans="1:20">
      <c r="A110" t="s">
        <v>288</v>
      </c>
      <c r="B110" t="s">
        <v>15</v>
      </c>
      <c r="C110" s="3">
        <v>128</v>
      </c>
      <c r="D110" t="s">
        <v>4</v>
      </c>
      <c r="E110" s="1"/>
      <c r="I110" t="s">
        <v>35</v>
      </c>
      <c r="J110" t="s">
        <v>15</v>
      </c>
      <c r="K110" s="3">
        <v>128</v>
      </c>
      <c r="L110" t="s">
        <v>4</v>
      </c>
      <c r="Q110" t="s">
        <v>35</v>
      </c>
      <c r="R110" t="s">
        <v>15</v>
      </c>
      <c r="S110" s="3">
        <v>128</v>
      </c>
      <c r="T110" t="s">
        <v>4</v>
      </c>
    </row>
    <row r="111" spans="1:20">
      <c r="I111" t="s">
        <v>273</v>
      </c>
      <c r="J111" t="s">
        <v>15</v>
      </c>
      <c r="K111" s="3">
        <v>128</v>
      </c>
      <c r="L111" t="s">
        <v>4</v>
      </c>
      <c r="Q111" t="s">
        <v>273</v>
      </c>
      <c r="R111" t="s">
        <v>15</v>
      </c>
      <c r="S111" s="3">
        <v>128</v>
      </c>
      <c r="T111" t="s">
        <v>4</v>
      </c>
    </row>
    <row r="112" spans="1:20">
      <c r="I112" t="s">
        <v>280</v>
      </c>
      <c r="J112" t="s">
        <v>15</v>
      </c>
      <c r="K112" s="3">
        <v>128</v>
      </c>
      <c r="L112" t="s">
        <v>4</v>
      </c>
      <c r="Q112" t="s">
        <v>280</v>
      </c>
      <c r="R112" t="s">
        <v>15</v>
      </c>
      <c r="S112" s="3">
        <v>128</v>
      </c>
      <c r="T112" t="s">
        <v>4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477" t="s">
        <v>70</v>
      </c>
      <c r="B117" s="477"/>
      <c r="C117" s="477"/>
      <c r="D117" s="477"/>
      <c r="E117" s="1"/>
      <c r="I117" s="477" t="s">
        <v>340</v>
      </c>
      <c r="J117" s="477"/>
      <c r="K117" s="477"/>
      <c r="L117" s="477"/>
      <c r="Q117" s="477" t="s">
        <v>70</v>
      </c>
      <c r="R117" s="477"/>
      <c r="S117" s="477"/>
      <c r="T117" s="477"/>
    </row>
    <row r="118" spans="1:20" ht="15.75">
      <c r="A118" s="2" t="s">
        <v>2</v>
      </c>
      <c r="C118" s="3">
        <v>1</v>
      </c>
      <c r="D118" t="s">
        <v>2</v>
      </c>
      <c r="E118" s="1"/>
      <c r="I118" s="2" t="s">
        <v>2</v>
      </c>
      <c r="K118" s="3">
        <v>1</v>
      </c>
      <c r="L118" t="s">
        <v>2</v>
      </c>
      <c r="Q118" s="2" t="s">
        <v>2</v>
      </c>
      <c r="S118" s="3">
        <v>1</v>
      </c>
      <c r="T118" t="s">
        <v>2</v>
      </c>
    </row>
    <row r="119" spans="1:20">
      <c r="A119" t="s">
        <v>71</v>
      </c>
      <c r="B119" t="s">
        <v>12</v>
      </c>
      <c r="C119" s="3">
        <v>8</v>
      </c>
      <c r="D119" t="s">
        <v>13</v>
      </c>
      <c r="E119" s="1"/>
      <c r="I119" t="s">
        <v>71</v>
      </c>
      <c r="J119" t="s">
        <v>12</v>
      </c>
      <c r="K119" s="3">
        <v>8</v>
      </c>
      <c r="L119" t="s">
        <v>13</v>
      </c>
      <c r="Q119" t="s">
        <v>71</v>
      </c>
      <c r="R119" t="s">
        <v>12</v>
      </c>
      <c r="S119" s="3">
        <v>8</v>
      </c>
      <c r="T119" t="s">
        <v>13</v>
      </c>
    </row>
    <row r="120" spans="1:20">
      <c r="A120" t="s">
        <v>72</v>
      </c>
      <c r="B120" t="s">
        <v>15</v>
      </c>
      <c r="C120" s="3">
        <v>1</v>
      </c>
      <c r="D120" t="s">
        <v>13</v>
      </c>
      <c r="I120" t="s">
        <v>72</v>
      </c>
      <c r="J120" t="s">
        <v>15</v>
      </c>
      <c r="K120" s="3">
        <v>1</v>
      </c>
      <c r="L120" t="s">
        <v>13</v>
      </c>
      <c r="Q120" t="s">
        <v>72</v>
      </c>
      <c r="R120" t="s">
        <v>15</v>
      </c>
      <c r="S120" s="3">
        <v>1</v>
      </c>
      <c r="T120" t="s">
        <v>13</v>
      </c>
    </row>
    <row r="121" spans="1:20">
      <c r="A121" t="s">
        <v>73</v>
      </c>
      <c r="B121" t="s">
        <v>18</v>
      </c>
      <c r="C121" s="3">
        <v>1</v>
      </c>
      <c r="D121" t="s">
        <v>5</v>
      </c>
      <c r="I121" t="s">
        <v>73</v>
      </c>
      <c r="J121" t="s">
        <v>18</v>
      </c>
      <c r="K121" s="3">
        <v>1</v>
      </c>
      <c r="L121" t="s">
        <v>5</v>
      </c>
      <c r="Q121" t="s">
        <v>73</v>
      </c>
      <c r="R121" t="s">
        <v>18</v>
      </c>
      <c r="S121" s="3">
        <v>1</v>
      </c>
      <c r="T121" t="s">
        <v>5</v>
      </c>
    </row>
    <row r="122" spans="1:20">
      <c r="A122" t="s">
        <v>74</v>
      </c>
      <c r="B122" t="s">
        <v>10</v>
      </c>
      <c r="C122" s="3">
        <v>4</v>
      </c>
      <c r="D122" t="s">
        <v>13</v>
      </c>
      <c r="I122" t="s">
        <v>74</v>
      </c>
      <c r="J122" t="s">
        <v>10</v>
      </c>
      <c r="K122" s="3">
        <v>4</v>
      </c>
      <c r="L122" t="s">
        <v>13</v>
      </c>
      <c r="Q122" t="s">
        <v>74</v>
      </c>
      <c r="R122" t="s">
        <v>10</v>
      </c>
      <c r="S122" s="3">
        <v>4</v>
      </c>
      <c r="T122" t="s">
        <v>13</v>
      </c>
    </row>
    <row r="125" spans="1:20" ht="15.75">
      <c r="A125" s="2" t="s">
        <v>2</v>
      </c>
      <c r="C125" s="3">
        <v>1</v>
      </c>
      <c r="D125" t="s">
        <v>2</v>
      </c>
      <c r="I125" s="2" t="s">
        <v>2</v>
      </c>
      <c r="K125" s="3">
        <v>1</v>
      </c>
      <c r="L125" t="s">
        <v>2</v>
      </c>
      <c r="Q125" s="2" t="s">
        <v>2</v>
      </c>
      <c r="S125" s="3">
        <v>1</v>
      </c>
      <c r="T125" t="s">
        <v>2</v>
      </c>
    </row>
    <row r="126" spans="1:20">
      <c r="A126" t="s">
        <v>304</v>
      </c>
      <c r="B126" t="s">
        <v>15</v>
      </c>
      <c r="C126" s="3">
        <v>1</v>
      </c>
      <c r="D126" t="s">
        <v>13</v>
      </c>
      <c r="I126" t="s">
        <v>304</v>
      </c>
      <c r="J126" t="s">
        <v>15</v>
      </c>
      <c r="K126" s="3">
        <v>1</v>
      </c>
      <c r="L126" t="s">
        <v>13</v>
      </c>
      <c r="Q126" t="s">
        <v>308</v>
      </c>
      <c r="R126" t="s">
        <v>15</v>
      </c>
      <c r="S126" s="3">
        <v>1</v>
      </c>
      <c r="T126" t="s">
        <v>13</v>
      </c>
    </row>
    <row r="127" spans="1:20">
      <c r="A127" t="s">
        <v>305</v>
      </c>
      <c r="B127" t="s">
        <v>15</v>
      </c>
      <c r="C127" s="3">
        <v>1</v>
      </c>
      <c r="D127" t="s">
        <v>13</v>
      </c>
      <c r="I127" t="s">
        <v>305</v>
      </c>
      <c r="J127" t="s">
        <v>15</v>
      </c>
      <c r="K127" s="3">
        <v>1</v>
      </c>
      <c r="L127" t="s">
        <v>13</v>
      </c>
      <c r="Q127" t="s">
        <v>342</v>
      </c>
      <c r="R127" t="s">
        <v>18</v>
      </c>
      <c r="S127" s="3">
        <v>5</v>
      </c>
      <c r="T127" t="s">
        <v>5</v>
      </c>
    </row>
    <row r="128" spans="1:20">
      <c r="A128" t="s">
        <v>306</v>
      </c>
      <c r="B128" t="s">
        <v>15</v>
      </c>
      <c r="C128" s="3">
        <v>1</v>
      </c>
      <c r="D128" t="s">
        <v>13</v>
      </c>
      <c r="I128" t="s">
        <v>306</v>
      </c>
      <c r="J128" t="s">
        <v>15</v>
      </c>
      <c r="K128" s="3">
        <v>1</v>
      </c>
      <c r="L128" t="s">
        <v>13</v>
      </c>
      <c r="Q128" t="s">
        <v>343</v>
      </c>
      <c r="R128" t="s">
        <v>12</v>
      </c>
      <c r="S128" s="3">
        <v>8</v>
      </c>
      <c r="T128" t="s">
        <v>13</v>
      </c>
    </row>
    <row r="129" spans="1:20">
      <c r="A129" t="s">
        <v>346</v>
      </c>
      <c r="B129" t="s">
        <v>15</v>
      </c>
      <c r="C129" s="3">
        <v>1</v>
      </c>
      <c r="D129" t="s">
        <v>13</v>
      </c>
      <c r="I129" t="s">
        <v>307</v>
      </c>
      <c r="J129" t="s">
        <v>15</v>
      </c>
      <c r="K129" s="3">
        <v>1</v>
      </c>
      <c r="L129" t="s">
        <v>13</v>
      </c>
      <c r="Q129" t="s">
        <v>303</v>
      </c>
      <c r="R129" t="s">
        <v>18</v>
      </c>
      <c r="S129" s="3">
        <v>1</v>
      </c>
      <c r="T129" t="s">
        <v>5</v>
      </c>
    </row>
    <row r="130" spans="1:20">
      <c r="A130" t="s">
        <v>347</v>
      </c>
      <c r="B130" t="s">
        <v>15</v>
      </c>
      <c r="C130" s="3">
        <v>1</v>
      </c>
      <c r="D130" t="s">
        <v>13</v>
      </c>
      <c r="I130" t="s">
        <v>308</v>
      </c>
      <c r="J130" t="s">
        <v>15</v>
      </c>
      <c r="K130" s="3">
        <v>1</v>
      </c>
      <c r="L130" t="s">
        <v>13</v>
      </c>
      <c r="Q130" t="s">
        <v>302</v>
      </c>
      <c r="R130" t="s">
        <v>15</v>
      </c>
      <c r="S130" s="3">
        <v>1</v>
      </c>
      <c r="T130" t="s">
        <v>13</v>
      </c>
    </row>
    <row r="131" spans="1:20">
      <c r="A131" t="s">
        <v>348</v>
      </c>
      <c r="B131" t="s">
        <v>15</v>
      </c>
      <c r="C131" s="3">
        <v>1</v>
      </c>
      <c r="D131" t="s">
        <v>13</v>
      </c>
      <c r="I131" t="s">
        <v>309</v>
      </c>
      <c r="J131" t="s">
        <v>15</v>
      </c>
      <c r="K131" s="3">
        <v>1</v>
      </c>
      <c r="L131" t="s">
        <v>13</v>
      </c>
      <c r="Q131" t="s">
        <v>345</v>
      </c>
      <c r="R131" t="s">
        <v>12</v>
      </c>
      <c r="S131" s="3">
        <v>8</v>
      </c>
      <c r="T131" t="s">
        <v>13</v>
      </c>
    </row>
    <row r="132" spans="1:20">
      <c r="A132" t="s">
        <v>309</v>
      </c>
      <c r="B132" t="s">
        <v>15</v>
      </c>
      <c r="C132" s="3">
        <v>1</v>
      </c>
      <c r="D132" t="s">
        <v>13</v>
      </c>
      <c r="I132" t="s">
        <v>310</v>
      </c>
      <c r="J132" t="s">
        <v>15</v>
      </c>
      <c r="K132" s="3">
        <v>1</v>
      </c>
      <c r="L132" t="s">
        <v>13</v>
      </c>
      <c r="Q132" t="s">
        <v>368</v>
      </c>
      <c r="R132" t="s">
        <v>15</v>
      </c>
      <c r="S132" s="3">
        <v>1</v>
      </c>
      <c r="T132" t="s">
        <v>13</v>
      </c>
    </row>
    <row r="133" spans="1:20">
      <c r="A133" t="s">
        <v>310</v>
      </c>
      <c r="B133" t="s">
        <v>15</v>
      </c>
      <c r="C133" s="3">
        <v>1</v>
      </c>
      <c r="D133" t="s">
        <v>13</v>
      </c>
      <c r="I133" t="s">
        <v>311</v>
      </c>
      <c r="J133" t="s">
        <v>15</v>
      </c>
      <c r="K133" s="3">
        <v>1</v>
      </c>
      <c r="L133" t="s">
        <v>13</v>
      </c>
      <c r="Q133" t="s">
        <v>364</v>
      </c>
      <c r="R133" t="s">
        <v>15</v>
      </c>
      <c r="S133" s="3">
        <v>1</v>
      </c>
      <c r="T133" t="s">
        <v>13</v>
      </c>
    </row>
    <row r="134" spans="1:20">
      <c r="A134" t="s">
        <v>349</v>
      </c>
      <c r="B134" t="s">
        <v>15</v>
      </c>
      <c r="C134" s="3">
        <v>1</v>
      </c>
      <c r="D134" t="s">
        <v>13</v>
      </c>
      <c r="I134" t="s">
        <v>312</v>
      </c>
      <c r="J134" t="s">
        <v>12</v>
      </c>
      <c r="K134" s="3">
        <v>8</v>
      </c>
      <c r="L134" t="s">
        <v>13</v>
      </c>
      <c r="Q134" t="s">
        <v>332</v>
      </c>
      <c r="R134" t="s">
        <v>10</v>
      </c>
      <c r="S134" s="3">
        <v>4</v>
      </c>
      <c r="T134" t="s">
        <v>13</v>
      </c>
    </row>
    <row r="135" spans="1:20">
      <c r="A135" t="s">
        <v>311</v>
      </c>
      <c r="B135" t="s">
        <v>15</v>
      </c>
      <c r="C135" s="3">
        <v>1</v>
      </c>
      <c r="D135" t="s">
        <v>13</v>
      </c>
      <c r="I135" t="s">
        <v>313</v>
      </c>
      <c r="J135" t="s">
        <v>12</v>
      </c>
      <c r="K135" s="3">
        <v>8</v>
      </c>
      <c r="L135" t="s">
        <v>13</v>
      </c>
      <c r="Q135" t="s">
        <v>336</v>
      </c>
      <c r="R135" t="s">
        <v>15</v>
      </c>
      <c r="S135" s="3">
        <v>1</v>
      </c>
      <c r="T135" t="s">
        <v>13</v>
      </c>
    </row>
    <row r="136" spans="1:20">
      <c r="A136" t="s">
        <v>350</v>
      </c>
      <c r="B136" t="s">
        <v>15</v>
      </c>
      <c r="C136" s="3">
        <v>1</v>
      </c>
      <c r="D136" t="s">
        <v>13</v>
      </c>
      <c r="I136" t="s">
        <v>314</v>
      </c>
      <c r="J136" t="s">
        <v>15</v>
      </c>
      <c r="K136" s="3">
        <v>1</v>
      </c>
      <c r="L136" t="s">
        <v>13</v>
      </c>
      <c r="Q136" t="s">
        <v>337</v>
      </c>
      <c r="R136" t="s">
        <v>15</v>
      </c>
      <c r="S136" s="3">
        <v>1</v>
      </c>
      <c r="T136" t="s">
        <v>13</v>
      </c>
    </row>
    <row r="137" spans="1:20">
      <c r="A137" t="s">
        <v>314</v>
      </c>
      <c r="B137" t="s">
        <v>15</v>
      </c>
      <c r="C137" s="3">
        <v>1</v>
      </c>
      <c r="D137" t="s">
        <v>13</v>
      </c>
      <c r="I137" t="s">
        <v>315</v>
      </c>
      <c r="J137" t="s">
        <v>12</v>
      </c>
      <c r="K137" s="3">
        <v>8</v>
      </c>
      <c r="L137" t="s">
        <v>13</v>
      </c>
    </row>
    <row r="138" spans="1:20">
      <c r="A138" t="s">
        <v>351</v>
      </c>
      <c r="B138" t="s">
        <v>12</v>
      </c>
      <c r="C138" s="3">
        <v>8</v>
      </c>
      <c r="D138" t="s">
        <v>13</v>
      </c>
      <c r="I138" t="s">
        <v>316</v>
      </c>
      <c r="J138" t="s">
        <v>12</v>
      </c>
      <c r="K138" s="3">
        <v>8</v>
      </c>
      <c r="L138" t="s">
        <v>13</v>
      </c>
    </row>
    <row r="139" spans="1:20">
      <c r="A139" t="s">
        <v>352</v>
      </c>
      <c r="B139" t="s">
        <v>15</v>
      </c>
      <c r="C139" s="3">
        <v>1</v>
      </c>
      <c r="D139" t="s">
        <v>13</v>
      </c>
      <c r="I139" t="s">
        <v>338</v>
      </c>
      <c r="J139" t="s">
        <v>15</v>
      </c>
      <c r="K139" s="3">
        <v>1</v>
      </c>
      <c r="L139" t="s">
        <v>13</v>
      </c>
    </row>
    <row r="140" spans="1:20">
      <c r="A140" t="s">
        <v>353</v>
      </c>
      <c r="B140" t="s">
        <v>15</v>
      </c>
      <c r="C140" s="3">
        <v>1</v>
      </c>
      <c r="D140" t="s">
        <v>13</v>
      </c>
      <c r="I140" t="s">
        <v>317</v>
      </c>
      <c r="J140" t="s">
        <v>15</v>
      </c>
      <c r="K140" s="3">
        <v>1</v>
      </c>
      <c r="L140" t="s">
        <v>13</v>
      </c>
    </row>
    <row r="141" spans="1:20">
      <c r="A141" t="s">
        <v>354</v>
      </c>
      <c r="B141" t="s">
        <v>18</v>
      </c>
      <c r="C141" s="3">
        <v>50</v>
      </c>
      <c r="D141" t="s">
        <v>5</v>
      </c>
      <c r="I141" t="s">
        <v>318</v>
      </c>
      <c r="J141" t="s">
        <v>15</v>
      </c>
      <c r="K141" s="3">
        <v>1</v>
      </c>
      <c r="L141" t="s">
        <v>13</v>
      </c>
    </row>
    <row r="142" spans="1:20">
      <c r="A142" t="s">
        <v>315</v>
      </c>
      <c r="B142" t="s">
        <v>12</v>
      </c>
      <c r="C142" s="3">
        <v>8</v>
      </c>
      <c r="D142" t="s">
        <v>13</v>
      </c>
      <c r="I142" t="s">
        <v>319</v>
      </c>
      <c r="J142" t="s">
        <v>15</v>
      </c>
      <c r="K142" s="3">
        <v>1</v>
      </c>
      <c r="L142" t="s">
        <v>13</v>
      </c>
    </row>
    <row r="143" spans="1:20">
      <c r="A143" t="s">
        <v>342</v>
      </c>
      <c r="B143" t="s">
        <v>18</v>
      </c>
      <c r="C143" s="3">
        <v>5</v>
      </c>
      <c r="D143" t="s">
        <v>5</v>
      </c>
      <c r="I143" t="s">
        <v>302</v>
      </c>
      <c r="J143" t="s">
        <v>15</v>
      </c>
      <c r="K143" s="3">
        <v>1</v>
      </c>
      <c r="L143" t="s">
        <v>13</v>
      </c>
    </row>
    <row r="144" spans="1:20">
      <c r="A144" t="s">
        <v>343</v>
      </c>
      <c r="B144" t="s">
        <v>12</v>
      </c>
      <c r="C144" s="3">
        <v>8</v>
      </c>
      <c r="D144" t="s">
        <v>13</v>
      </c>
      <c r="I144" t="s">
        <v>303</v>
      </c>
      <c r="J144" t="s">
        <v>18</v>
      </c>
      <c r="K144" s="3">
        <v>1</v>
      </c>
      <c r="L144" t="s">
        <v>5</v>
      </c>
    </row>
    <row r="145" spans="1:12">
      <c r="A145" t="s">
        <v>355</v>
      </c>
      <c r="B145" t="s">
        <v>15</v>
      </c>
      <c r="C145" s="3">
        <v>1</v>
      </c>
      <c r="D145" t="s">
        <v>13</v>
      </c>
      <c r="I145" t="s">
        <v>320</v>
      </c>
      <c r="J145" t="s">
        <v>15</v>
      </c>
      <c r="K145" s="3">
        <v>1</v>
      </c>
      <c r="L145" t="s">
        <v>13</v>
      </c>
    </row>
    <row r="146" spans="1:12">
      <c r="A146" t="s">
        <v>356</v>
      </c>
      <c r="B146" t="s">
        <v>18</v>
      </c>
      <c r="C146" s="3">
        <v>1</v>
      </c>
      <c r="D146" t="s">
        <v>5</v>
      </c>
      <c r="I146" t="s">
        <v>321</v>
      </c>
      <c r="J146" t="s">
        <v>15</v>
      </c>
      <c r="K146" s="3">
        <v>1</v>
      </c>
      <c r="L146" t="s">
        <v>13</v>
      </c>
    </row>
    <row r="147" spans="1:12">
      <c r="A147" t="s">
        <v>357</v>
      </c>
      <c r="B147" t="s">
        <v>15</v>
      </c>
      <c r="C147" s="3">
        <v>1</v>
      </c>
      <c r="D147" t="s">
        <v>13</v>
      </c>
      <c r="I147" t="s">
        <v>322</v>
      </c>
      <c r="J147" t="s">
        <v>15</v>
      </c>
      <c r="K147" s="3">
        <v>1</v>
      </c>
      <c r="L147" t="s">
        <v>13</v>
      </c>
    </row>
    <row r="148" spans="1:12">
      <c r="A148" t="s">
        <v>358</v>
      </c>
      <c r="B148" t="s">
        <v>15</v>
      </c>
      <c r="C148" s="3">
        <v>1</v>
      </c>
      <c r="D148" t="s">
        <v>13</v>
      </c>
      <c r="I148" t="s">
        <v>333</v>
      </c>
      <c r="J148" t="s">
        <v>12</v>
      </c>
      <c r="K148" s="3">
        <v>8</v>
      </c>
      <c r="L148" t="s">
        <v>13</v>
      </c>
    </row>
    <row r="149" spans="1:12">
      <c r="A149" t="s">
        <v>359</v>
      </c>
      <c r="B149" t="s">
        <v>15</v>
      </c>
      <c r="C149" s="3">
        <v>1</v>
      </c>
      <c r="D149" t="s">
        <v>13</v>
      </c>
      <c r="I149" t="s">
        <v>368</v>
      </c>
      <c r="J149" t="s">
        <v>15</v>
      </c>
      <c r="K149" s="3">
        <v>1</v>
      </c>
      <c r="L149" t="s">
        <v>13</v>
      </c>
    </row>
    <row r="150" spans="1:12">
      <c r="A150" t="s">
        <v>318</v>
      </c>
      <c r="B150" t="s">
        <v>15</v>
      </c>
      <c r="C150" s="3">
        <v>1</v>
      </c>
      <c r="D150" t="s">
        <v>13</v>
      </c>
      <c r="I150" t="s">
        <v>323</v>
      </c>
      <c r="J150" t="s">
        <v>12</v>
      </c>
      <c r="K150" s="3">
        <v>8</v>
      </c>
      <c r="L150" t="s">
        <v>13</v>
      </c>
    </row>
    <row r="151" spans="1:12">
      <c r="A151" t="s">
        <v>319</v>
      </c>
      <c r="B151" t="s">
        <v>15</v>
      </c>
      <c r="C151" s="3">
        <v>1</v>
      </c>
      <c r="D151" t="s">
        <v>13</v>
      </c>
      <c r="I151" t="s">
        <v>324</v>
      </c>
      <c r="J151" t="s">
        <v>18</v>
      </c>
      <c r="K151" s="3">
        <v>1</v>
      </c>
      <c r="L151" t="s">
        <v>5</v>
      </c>
    </row>
    <row r="152" spans="1:12">
      <c r="A152" t="s">
        <v>360</v>
      </c>
      <c r="B152" t="s">
        <v>12</v>
      </c>
      <c r="C152" s="3">
        <v>8</v>
      </c>
      <c r="D152" t="s">
        <v>13</v>
      </c>
      <c r="I152" t="s">
        <v>325</v>
      </c>
      <c r="J152" t="s">
        <v>18</v>
      </c>
      <c r="K152" s="3">
        <v>1</v>
      </c>
      <c r="L152" t="s">
        <v>5</v>
      </c>
    </row>
    <row r="153" spans="1:12">
      <c r="A153" t="s">
        <v>361</v>
      </c>
      <c r="B153" t="s">
        <v>15</v>
      </c>
      <c r="C153" s="3">
        <v>1</v>
      </c>
      <c r="D153" t="s">
        <v>13</v>
      </c>
      <c r="I153" t="s">
        <v>326</v>
      </c>
      <c r="J153" t="s">
        <v>18</v>
      </c>
      <c r="K153" s="3">
        <v>1</v>
      </c>
      <c r="L153" t="s">
        <v>5</v>
      </c>
    </row>
    <row r="154" spans="1:12">
      <c r="A154" t="s">
        <v>333</v>
      </c>
      <c r="B154" t="s">
        <v>12</v>
      </c>
      <c r="C154" s="3">
        <v>8</v>
      </c>
      <c r="D154" t="s">
        <v>13</v>
      </c>
      <c r="I154" t="s">
        <v>327</v>
      </c>
      <c r="J154" t="s">
        <v>12</v>
      </c>
      <c r="K154" s="3">
        <v>8</v>
      </c>
      <c r="L154" t="s">
        <v>13</v>
      </c>
    </row>
    <row r="155" spans="1:12">
      <c r="A155" t="s">
        <v>345</v>
      </c>
      <c r="B155" t="s">
        <v>12</v>
      </c>
      <c r="C155" s="3">
        <v>8</v>
      </c>
      <c r="D155" t="s">
        <v>13</v>
      </c>
      <c r="I155" t="s">
        <v>328</v>
      </c>
      <c r="J155" t="s">
        <v>15</v>
      </c>
      <c r="K155" s="3">
        <v>1</v>
      </c>
      <c r="L155" t="s">
        <v>13</v>
      </c>
    </row>
    <row r="156" spans="1:12">
      <c r="A156" t="s">
        <v>344</v>
      </c>
      <c r="B156" t="s">
        <v>15</v>
      </c>
      <c r="C156" s="3">
        <v>1</v>
      </c>
      <c r="D156" t="s">
        <v>13</v>
      </c>
      <c r="I156" t="s">
        <v>339</v>
      </c>
      <c r="J156" t="s">
        <v>15</v>
      </c>
      <c r="K156" s="3">
        <v>1</v>
      </c>
      <c r="L156" t="s">
        <v>13</v>
      </c>
    </row>
    <row r="157" spans="1:12">
      <c r="A157" t="s">
        <v>369</v>
      </c>
      <c r="B157" t="s">
        <v>15</v>
      </c>
      <c r="C157" s="3">
        <v>1</v>
      </c>
      <c r="D157" t="s">
        <v>13</v>
      </c>
      <c r="I157" t="s">
        <v>330</v>
      </c>
      <c r="J157" t="s">
        <v>15</v>
      </c>
      <c r="K157" s="3">
        <v>1</v>
      </c>
      <c r="L157" t="s">
        <v>13</v>
      </c>
    </row>
    <row r="158" spans="1:12">
      <c r="A158" t="s">
        <v>362</v>
      </c>
      <c r="B158" t="s">
        <v>15</v>
      </c>
      <c r="C158" s="3">
        <v>1</v>
      </c>
      <c r="D158" t="s">
        <v>13</v>
      </c>
      <c r="I158" t="s">
        <v>331</v>
      </c>
      <c r="J158" t="s">
        <v>15</v>
      </c>
      <c r="K158" s="3">
        <v>1</v>
      </c>
      <c r="L158" t="s">
        <v>13</v>
      </c>
    </row>
    <row r="159" spans="1:12">
      <c r="A159" t="s">
        <v>363</v>
      </c>
      <c r="B159" t="s">
        <v>15</v>
      </c>
      <c r="C159" s="3">
        <v>1</v>
      </c>
      <c r="D159" t="s">
        <v>13</v>
      </c>
      <c r="I159" t="s">
        <v>332</v>
      </c>
      <c r="J159" t="s">
        <v>10</v>
      </c>
      <c r="K159" s="3">
        <v>4</v>
      </c>
      <c r="L159" t="s">
        <v>13</v>
      </c>
    </row>
    <row r="160" spans="1:12">
      <c r="A160" t="s">
        <v>329</v>
      </c>
      <c r="B160" t="s">
        <v>15</v>
      </c>
      <c r="C160" s="3">
        <v>1</v>
      </c>
      <c r="D160" t="s">
        <v>13</v>
      </c>
      <c r="I160" t="s">
        <v>334</v>
      </c>
      <c r="J160" t="s">
        <v>18</v>
      </c>
      <c r="K160" s="3">
        <v>1</v>
      </c>
      <c r="L160" t="s">
        <v>5</v>
      </c>
    </row>
    <row r="161" spans="1:12">
      <c r="A161" t="s">
        <v>330</v>
      </c>
      <c r="B161" t="s">
        <v>15</v>
      </c>
      <c r="C161" s="3">
        <v>1</v>
      </c>
      <c r="D161" t="s">
        <v>13</v>
      </c>
      <c r="I161" t="s">
        <v>335</v>
      </c>
      <c r="J161" t="s">
        <v>15</v>
      </c>
      <c r="K161" s="3">
        <v>1</v>
      </c>
      <c r="L161" t="s">
        <v>13</v>
      </c>
    </row>
    <row r="162" spans="1:12">
      <c r="A162" t="s">
        <v>364</v>
      </c>
      <c r="B162" t="s">
        <v>15</v>
      </c>
      <c r="C162" s="3">
        <v>1</v>
      </c>
      <c r="D162" t="s">
        <v>13</v>
      </c>
      <c r="I162" t="s">
        <v>336</v>
      </c>
      <c r="J162" t="s">
        <v>15</v>
      </c>
      <c r="K162" s="3">
        <v>1</v>
      </c>
      <c r="L162" t="s">
        <v>13</v>
      </c>
    </row>
    <row r="163" spans="1:12">
      <c r="A163" t="s">
        <v>365</v>
      </c>
      <c r="B163" t="s">
        <v>15</v>
      </c>
      <c r="C163" s="3">
        <v>1</v>
      </c>
      <c r="D163" t="s">
        <v>13</v>
      </c>
      <c r="I163" t="s">
        <v>337</v>
      </c>
      <c r="J163" t="s">
        <v>15</v>
      </c>
      <c r="K163" s="3">
        <v>1</v>
      </c>
      <c r="L163" t="s">
        <v>13</v>
      </c>
    </row>
    <row r="164" spans="1:12">
      <c r="A164" t="s">
        <v>366</v>
      </c>
      <c r="B164" t="s">
        <v>10</v>
      </c>
      <c r="C164" s="3">
        <v>4</v>
      </c>
      <c r="D164" t="s">
        <v>13</v>
      </c>
    </row>
    <row r="165" spans="1:12">
      <c r="A165" t="s">
        <v>334</v>
      </c>
      <c r="B165" t="s">
        <v>18</v>
      </c>
      <c r="C165" s="3">
        <v>1</v>
      </c>
      <c r="D165" t="s">
        <v>5</v>
      </c>
    </row>
    <row r="166" spans="1:12">
      <c r="A166" t="s">
        <v>335</v>
      </c>
      <c r="B166" t="s">
        <v>15</v>
      </c>
      <c r="C166" s="3">
        <v>1</v>
      </c>
      <c r="D166" t="s">
        <v>13</v>
      </c>
    </row>
    <row r="167" spans="1:12">
      <c r="A167" t="s">
        <v>337</v>
      </c>
      <c r="B167" t="s">
        <v>15</v>
      </c>
      <c r="C167" s="3">
        <v>1</v>
      </c>
      <c r="D167" t="s">
        <v>13</v>
      </c>
      <c r="I167" s="16" t="s">
        <v>341</v>
      </c>
    </row>
    <row r="170" spans="1:12">
      <c r="A170" s="16" t="s">
        <v>367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Estimating Tool Instructions</vt:lpstr>
      <vt:lpstr>Livestock Budget (Main)</vt:lpstr>
      <vt:lpstr>Financial Ratios</vt:lpstr>
      <vt:lpstr>Chart Data</vt:lpstr>
      <vt:lpstr>Charts</vt:lpstr>
      <vt:lpstr>Pig Space &amp; Feeder Calculators</vt:lpstr>
      <vt:lpstr>Optimization</vt:lpstr>
      <vt:lpstr>Chemical Master List</vt:lpstr>
      <vt:lpstr>Chemicals</vt:lpstr>
      <vt:lpstr>Foliars</vt:lpstr>
      <vt:lpstr>Fungicides</vt:lpstr>
      <vt:lpstr>'Estimating Tool Instructions'!Print_Area</vt:lpstr>
      <vt:lpstr>'Livestock Budget (Main)'!Print_Area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2021-08-17T23:29:43Z</cp:lastPrinted>
  <dcterms:created xsi:type="dcterms:W3CDTF">2018-03-23T14:51:03Z</dcterms:created>
  <dcterms:modified xsi:type="dcterms:W3CDTF">2025-04-02T20:33:39Z</dcterms:modified>
</cp:coreProperties>
</file>